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A06399F7-C6C9-447A-AB49-AAA80B61CCD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Sheet1" sheetId="8" r:id="rId2"/>
    <sheet name="20-20" sheetId="6" r:id="rId3"/>
    <sheet name="Area" sheetId="5" r:id="rId4"/>
    <sheet name="RR" sheetId="9" r:id="rId5"/>
    <sheet name="Rates" sheetId="7" r:id="rId6"/>
  </sheets>
  <externalReferences>
    <externalReference r:id="rId7"/>
  </externalReferences>
  <calcPr calcId="191029"/>
</workbook>
</file>

<file path=xl/calcChain.xml><?xml version="1.0" encoding="utf-8"?>
<calcChain xmlns="http://schemas.openxmlformats.org/spreadsheetml/2006/main">
  <c r="F9" i="1" l="1"/>
  <c r="B3" i="1"/>
  <c r="F16" i="1"/>
  <c r="F11" i="6"/>
  <c r="H11" i="6"/>
  <c r="F32" i="1"/>
  <c r="F13" i="1" l="1"/>
  <c r="F10" i="6"/>
  <c r="B10" i="6"/>
  <c r="H10" i="6"/>
  <c r="C9" i="6"/>
  <c r="G9" i="6" s="1"/>
  <c r="F9" i="6"/>
  <c r="G10" i="6"/>
  <c r="F8" i="6" l="1"/>
  <c r="P7" i="6"/>
  <c r="Q7" i="6"/>
  <c r="M6" i="6"/>
  <c r="M5" i="6"/>
  <c r="P5" i="6" s="1"/>
  <c r="N4" i="6"/>
  <c r="N5" i="6"/>
  <c r="Q5" i="6" s="1"/>
  <c r="N6" i="6"/>
  <c r="Q6" i="6" s="1"/>
  <c r="N7" i="6"/>
  <c r="N8" i="6"/>
  <c r="N9" i="6"/>
  <c r="N10" i="6"/>
  <c r="N3" i="6"/>
  <c r="M3" i="6"/>
  <c r="P3" i="6" s="1"/>
  <c r="N2" i="6"/>
  <c r="Q2" i="6" s="1"/>
  <c r="C7" i="1"/>
  <c r="C3" i="6"/>
  <c r="D3" i="6" s="1"/>
  <c r="H3" i="6" s="1"/>
  <c r="C4" i="6"/>
  <c r="D4" i="6" s="1"/>
  <c r="H4" i="6" s="1"/>
  <c r="C5" i="6"/>
  <c r="D5" i="6" s="1"/>
  <c r="H5" i="6" s="1"/>
  <c r="C6" i="6"/>
  <c r="D6" i="6" s="1"/>
  <c r="H6" i="6" s="1"/>
  <c r="C7" i="6"/>
  <c r="D7" i="6" s="1"/>
  <c r="C8" i="6"/>
  <c r="D8" i="6" s="1"/>
  <c r="H8" i="6" s="1"/>
  <c r="D9" i="6"/>
  <c r="H9" i="6" s="1"/>
  <c r="D10" i="6"/>
  <c r="B7" i="1"/>
  <c r="I5" i="1"/>
  <c r="F7" i="6"/>
  <c r="G7" i="6"/>
  <c r="P6" i="6"/>
  <c r="F6" i="6"/>
  <c r="G6" i="6"/>
  <c r="F5" i="6"/>
  <c r="Q4" i="6"/>
  <c r="P4" i="6"/>
  <c r="G4" i="6"/>
  <c r="F4" i="6"/>
  <c r="Q3" i="6"/>
  <c r="G3" i="6"/>
  <c r="F3" i="6"/>
  <c r="F2" i="6"/>
  <c r="C2" i="6"/>
  <c r="G2" i="6" s="1"/>
  <c r="G8" i="6" l="1"/>
  <c r="G5" i="6"/>
  <c r="M2" i="6"/>
  <c r="P2" i="6" s="1"/>
  <c r="H7" i="6"/>
  <c r="D2" i="6"/>
  <c r="H2" i="6" s="1"/>
  <c r="B22" i="1" l="1"/>
  <c r="C16" i="1"/>
  <c r="C10" i="1"/>
  <c r="C5" i="1"/>
  <c r="C6" i="1" s="1"/>
  <c r="C11" i="1" l="1"/>
  <c r="C12" i="1" s="1"/>
  <c r="C13" i="1" s="1"/>
  <c r="C17" i="1" s="1"/>
  <c r="C19" i="1" s="1"/>
  <c r="C21" i="1" l="1"/>
  <c r="C22" i="1"/>
  <c r="F5" i="8"/>
  <c r="C20" i="1"/>
  <c r="H5" i="8" l="1"/>
  <c r="G5" i="8"/>
  <c r="F6" i="8"/>
  <c r="F39" i="1"/>
  <c r="F34" i="1"/>
  <c r="F33" i="1"/>
  <c r="B8" i="1"/>
  <c r="G6" i="8" l="1"/>
  <c r="H6" i="8"/>
  <c r="F41" i="1"/>
  <c r="F40" i="1"/>
  <c r="B10" i="1"/>
  <c r="B11" i="1" l="1"/>
  <c r="B6" i="1"/>
  <c r="B14" i="1"/>
  <c r="B12" i="1" l="1"/>
  <c r="B13" i="1" s="1"/>
  <c r="B15" i="1" s="1"/>
  <c r="B17" i="1" s="1"/>
  <c r="B23" i="1" s="1"/>
  <c r="B21" i="1" l="1"/>
  <c r="B20" i="1"/>
  <c r="F7" i="8" l="1"/>
  <c r="F8" i="8" l="1"/>
  <c r="H7" i="8"/>
  <c r="H8" i="8" s="1"/>
  <c r="G7" i="8"/>
  <c r="G8" i="8" s="1"/>
</calcChain>
</file>

<file path=xl/sharedStrings.xml><?xml version="1.0" encoding="utf-8"?>
<sst xmlns="http://schemas.openxmlformats.org/spreadsheetml/2006/main" count="74" uniqueCount="56">
  <si>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</si>
  <si>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</si>
  <si>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</si>
  <si>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</si>
  <si>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</si>
  <si>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</si>
  <si>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</si>
  <si>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</si>
  <si>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</si>
  <si>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</si>
  <si>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</si>
  <si>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</si>
  <si>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</si>
  <si>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</si>
  <si>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</si>
  <si>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</si>
  <si>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</si>
  <si>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</si>
  <si>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</si>
  <si>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 xml:space="preserve">As per Agreement </t>
  </si>
  <si>
    <t>17th Flr</t>
  </si>
  <si>
    <t>Sr. No.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</si>
  <si>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</si>
  <si>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</si>
  <si>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</si>
  <si>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</si>
  <si>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</si>
  <si>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</si>
  <si>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</si>
  <si>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</si>
  <si>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BUA (20%)</t>
  </si>
  <si>
    <t>CA Rate</t>
  </si>
  <si>
    <t>BUA Rate</t>
  </si>
  <si>
    <t>Area</t>
  </si>
  <si>
    <t>Sq. Mtr.</t>
  </si>
  <si>
    <t>Sq. Ft.</t>
  </si>
  <si>
    <t>page</t>
  </si>
  <si>
    <t>OC</t>
  </si>
  <si>
    <t>agreeement</t>
  </si>
  <si>
    <t>28.09.2017</t>
  </si>
  <si>
    <t>FMV</t>
  </si>
  <si>
    <t>CB (Vashi Branch</t>
  </si>
  <si>
    <t xml:space="preserve"> Dr. Lata Dhavaal Derashri  </t>
  </si>
  <si>
    <t>Flat No. 1702 (Bldg -5)</t>
  </si>
  <si>
    <t>Flat No. 1701 (Bldg -5)</t>
  </si>
  <si>
    <t>1 BHK</t>
  </si>
  <si>
    <t>Flat No.</t>
  </si>
  <si>
    <t xml:space="preserve">Building No. </t>
  </si>
  <si>
    <t>1701 &amp; 1702</t>
  </si>
  <si>
    <t xml:space="preserve"> Dr. Lata Dhavaal Derashri</t>
  </si>
  <si>
    <t>Car Parking</t>
  </si>
  <si>
    <t>Tot FMV</t>
  </si>
  <si>
    <t>Total</t>
  </si>
  <si>
    <t>Rate</t>
  </si>
  <si>
    <t>Lead No. 014133</t>
  </si>
  <si>
    <t>CB - Vashi Branch Residential Flat No. 1701 , 17th Floor, Building No Hex - 6, Hex Blox, Village - Kopra Kharghar, Navi Mumbai, Taluka - Panvel, District - Raigad, State - Maharashtra, IndiaSector 17  - Dr. Lata Dhavaal Derashri - Residential Flat No. 1702, 17th Floor, Building No Hex - 5, Hex Blox, Village - Kopra Kharghar, Navi Mumbai, Taluka - Panvel, District - Raigad,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</si>
</sst>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Arial Narrow"/>
      <family val="2"/>
    </font>
    <font>
      <b/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8" fillId="0" borderId="0" xfId="0" applyFont="1"/>
    <xf numFmtId="0" fontId="8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8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4" fontId="0" fillId="3" borderId="0" xfId="0" applyNumberFormat="1" applyFill="1"/>
    <xf numFmtId="43" fontId="9" fillId="0" borderId="1" xfId="1" applyFont="1" applyFill="1" applyBorder="1"/>
    <xf numFmtId="0" fontId="0" fillId="3" borderId="0" xfId="0" applyFill="1"/>
    <xf numFmtId="0" fontId="9" fillId="0" borderId="1" xfId="0" applyFont="1" applyBorder="1" applyAlignment="1">
      <alignment horizontal="center"/>
    </xf>
    <xf numFmtId="43" fontId="7" fillId="3" borderId="1" xfId="0" applyNumberFormat="1" applyFont="1" applyFill="1" applyBorder="1"/>
    <xf numFmtId="43" fontId="5" fillId="2" borderId="1" xfId="1" applyFont="1" applyFill="1" applyBorder="1"/>
    <xf numFmtId="43" fontId="7" fillId="0" borderId="1" xfId="0" applyNumberFormat="1" applyFont="1" applyBorder="1"/>
    <xf numFmtId="1" fontId="8" fillId="3" borderId="5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43" fontId="5" fillId="3" borderId="1" xfId="0" applyNumberFormat="1" applyFont="1" applyFill="1" applyBorder="1"/>
    <xf numFmtId="43" fontId="12" fillId="0" borderId="1" xfId="0" applyNumberFormat="1" applyFont="1" applyBorder="1"/>
    <xf numFmtId="43" fontId="9" fillId="0" borderId="1" xfId="0" applyNumberFormat="1" applyFont="1" applyBorder="1"/>
    <xf numFmtId="43" fontId="4" fillId="3" borderId="1" xfId="0" applyNumberFormat="1" applyFont="1" applyFill="1" applyBorder="1"/>
    <xf numFmtId="0" fontId="13" fillId="0" borderId="2" xfId="0" applyFont="1" applyBorder="1"/>
    <xf numFmtId="0" fontId="13" fillId="0" borderId="3" xfId="0" applyFont="1" applyBorder="1"/>
    <xf numFmtId="0" fontId="14" fillId="0" borderId="1" xfId="0" applyFont="1" applyBorder="1"/>
    <xf numFmtId="0" fontId="15" fillId="0" borderId="1" xfId="0" applyFont="1" applyBorder="1" applyAlignment="1">
      <alignment horizontal="center" wrapText="1"/>
    </xf>
    <xf numFmtId="43" fontId="14" fillId="0" borderId="1" xfId="1" applyFont="1" applyFill="1" applyBorder="1"/>
    <xf numFmtId="0" fontId="14" fillId="0" borderId="1" xfId="0" applyFont="1" applyBorder="1" applyAlignment="1">
      <alignment wrapText="1"/>
    </xf>
    <xf numFmtId="10" fontId="14" fillId="0" borderId="1" xfId="0" applyNumberFormat="1" applyFont="1" applyBorder="1"/>
    <xf numFmtId="0" fontId="15" fillId="0" borderId="1" xfId="0" applyFont="1" applyBorder="1"/>
    <xf numFmtId="43" fontId="15" fillId="0" borderId="1" xfId="0" applyNumberFormat="1" applyFont="1" applyBorder="1"/>
    <xf numFmtId="43" fontId="14" fillId="0" borderId="1" xfId="0" applyNumberFormat="1" applyFont="1" applyBorder="1"/>
    <xf numFmtId="0" fontId="13" fillId="0" borderId="0" xfId="0" applyFont="1"/>
    <xf numFmtId="43" fontId="13" fillId="0" borderId="0" xfId="0" applyNumberFormat="1" applyFont="1"/>
    <xf numFmtId="0" fontId="16" fillId="0" borderId="0" xfId="0" applyFont="1"/>
    <xf numFmtId="0" fontId="6" fillId="3" borderId="1" xfId="1" applyNumberFormat="1" applyFont="1" applyFill="1" applyBorder="1"/>
    <xf numFmtId="0" fontId="9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7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391260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11678-0420-4784-5A8F-D358F227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68060" cy="7144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16</xdr:col>
      <xdr:colOff>191803</xdr:colOff>
      <xdr:row>55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37708A-843C-B809-A4F7-C9BFBCC96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86000"/>
          <a:ext cx="9335803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315305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024A4-5E6D-2D52-0778-0122B260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20905" cy="76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181936</xdr:colOff>
      <xdr:row>80</xdr:row>
      <xdr:rowOff>182011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7811ED-1CBF-EA9E-60D2-363AB82B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887536" cy="7421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11</xdr:col>
      <xdr:colOff>334357</xdr:colOff>
      <xdr:row>125</xdr:row>
      <xdr:rowOff>96380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A30E4D-371E-105A-936D-18BC056B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7039957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220042</xdr:colOff>
      <xdr:row>171</xdr:row>
      <xdr:rowOff>124986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55A76A-0C71-60F4-223E-67EDFF1E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925642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14</xdr:col>
      <xdr:colOff>544192</xdr:colOff>
      <xdr:row>215</xdr:row>
      <xdr:rowOff>48748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597CD5-2899-D9FB-6641-0656F4E8C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956500"/>
          <a:ext cx="9078592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515613</xdr:colOff>
      <xdr:row>259</xdr:row>
      <xdr:rowOff>20169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ABA922-1F86-E805-DCC3-8BF6635D6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9050013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14</xdr:col>
      <xdr:colOff>115507</xdr:colOff>
      <xdr:row>305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6AE1E-6FD2-F6A1-22DA-FC16FBCC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720500"/>
          <a:ext cx="8649907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14</xdr:col>
      <xdr:colOff>353665</xdr:colOff>
      <xdr:row>352</xdr:row>
      <xdr:rowOff>125012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F56C75-C97E-8ED3-6F18-66E813EC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674000"/>
          <a:ext cx="8888065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14</xdr:col>
      <xdr:colOff>229823</xdr:colOff>
      <xdr:row>399</xdr:row>
      <xdr:rowOff>115486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4FC5608-33A0-0493-5F09-97776E7E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627500"/>
          <a:ext cx="8764223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14</xdr:col>
      <xdr:colOff>372718</xdr:colOff>
      <xdr:row>447</xdr:row>
      <xdr:rowOff>134565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C8706-8BF4-F9D5-2559-A3A4E1E0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581000"/>
          <a:ext cx="8907118" cy="87070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Cosmos%20Bank\Vashi%20Branch\Lata%20Dhavaal%20Derashri\Bldg%20-6\Lata%20Derashri%20bldg%20-6%20Cosmos.xlsx" TargetMode="External"/><Relationship Id="rId1" Type="http://schemas.openxmlformats.org/officeDocument/2006/relationships/externalLinkPath" Target="Lata%20Derashri%20bldg%20-6%20Cosm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l"/>
      <sheetName val="20-20"/>
      <sheetName val="Area"/>
      <sheetName val="Rates"/>
    </sheetNames>
    <sheetDataSet>
      <sheetData sheetId="0">
        <row r="31">
          <cell r="F31">
            <v>33579760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5"/>
  <sheetViews>
    <sheetView tabSelected="1" topLeftCell="A7" zoomScale="130" zoomScaleNormal="130" workbookViewId="0">
      <selection activeCell="F23" sqref="F23"/>
    </sheetView>
  </sheetViews>
  <sheetFormatPr defaultRowHeight="15" x14ac:dyDescent="0.25"/>
  <cols>
    <col min="1" max="1" width="21.7109375" style="59" bestFit="1" customWidth="1"/>
    <col min="2" max="2" width="18.140625" style="59" bestFit="1" customWidth="1"/>
    <col min="3" max="3" width="21.140625" style="3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1.42578125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49"/>
      <c r="B1" s="50"/>
      <c r="C1" s="5"/>
      <c r="E1" s="3"/>
      <c r="I1" s="1"/>
    </row>
    <row r="2" spans="1:9" ht="16.5" x14ac:dyDescent="0.3">
      <c r="A2" s="51"/>
      <c r="B2" s="52" t="s">
        <v>20</v>
      </c>
      <c r="C2" s="12" t="s">
        <v>17</v>
      </c>
      <c r="D2" s="8"/>
      <c r="E2" s="3"/>
      <c r="I2" s="1"/>
    </row>
    <row r="3" spans="1:9" ht="16.5" x14ac:dyDescent="0.3">
      <c r="A3" s="51" t="s">
        <v>0</v>
      </c>
      <c r="B3" s="53">
        <f>B5+B4</f>
        <v>20600</v>
      </c>
      <c r="C3" s="17">
        <v>2025</v>
      </c>
      <c r="D3" s="9"/>
      <c r="E3" s="3"/>
      <c r="F3" s="23" t="s">
        <v>19</v>
      </c>
      <c r="G3" s="32" t="s">
        <v>33</v>
      </c>
      <c r="H3" s="32" t="s">
        <v>34</v>
      </c>
      <c r="I3" s="33" t="s">
        <v>35</v>
      </c>
    </row>
    <row r="4" spans="1:9" ht="33" x14ac:dyDescent="0.3">
      <c r="A4" s="54" t="s">
        <v>1</v>
      </c>
      <c r="B4" s="53">
        <v>2800</v>
      </c>
      <c r="C4" s="17">
        <v>2010</v>
      </c>
      <c r="D4" s="39" t="s">
        <v>37</v>
      </c>
      <c r="E4" s="3"/>
      <c r="F4" s="31" t="s">
        <v>45</v>
      </c>
      <c r="G4" s="31" t="s">
        <v>29</v>
      </c>
      <c r="I4" s="34">
        <v>853</v>
      </c>
    </row>
    <row r="5" spans="1:9" ht="16.5" x14ac:dyDescent="0.3">
      <c r="A5" s="51" t="s">
        <v>2</v>
      </c>
      <c r="B5" s="53">
        <v>17800</v>
      </c>
      <c r="C5" s="18">
        <f>C3-C4</f>
        <v>15</v>
      </c>
      <c r="D5" s="4"/>
      <c r="E5" s="3"/>
      <c r="G5" s="43" t="s">
        <v>30</v>
      </c>
      <c r="H5" s="24">
        <v>95.46</v>
      </c>
      <c r="I5" s="42">
        <f>H5*10.764</f>
        <v>1027.53144</v>
      </c>
    </row>
    <row r="6" spans="1:9" ht="16.5" x14ac:dyDescent="0.3">
      <c r="A6" s="51" t="s">
        <v>3</v>
      </c>
      <c r="B6" s="53">
        <f>B4</f>
        <v>2800</v>
      </c>
      <c r="C6" s="17">
        <f>60-C5</f>
        <v>45</v>
      </c>
      <c r="D6" s="4"/>
      <c r="E6" s="3"/>
      <c r="I6" s="1"/>
    </row>
    <row r="7" spans="1:9" ht="16.5" x14ac:dyDescent="0.3">
      <c r="A7" s="51" t="s">
        <v>4</v>
      </c>
      <c r="B7" s="51">
        <f>C3-C4</f>
        <v>15</v>
      </c>
      <c r="C7" s="14">
        <f>1028*2800</f>
        <v>2878400</v>
      </c>
      <c r="D7" s="4"/>
      <c r="E7" s="3"/>
      <c r="I7" s="1"/>
    </row>
    <row r="8" spans="1:9" ht="16.5" x14ac:dyDescent="0.3">
      <c r="A8" s="51" t="s">
        <v>5</v>
      </c>
      <c r="B8" s="51">
        <f>B9-B7</f>
        <v>45</v>
      </c>
      <c r="C8" s="13"/>
      <c r="D8" s="4"/>
      <c r="E8" s="3"/>
      <c r="I8" s="1"/>
    </row>
    <row r="9" spans="1:9" ht="16.5" x14ac:dyDescent="0.3">
      <c r="A9" s="51" t="s">
        <v>6</v>
      </c>
      <c r="B9" s="51">
        <v>60</v>
      </c>
      <c r="C9" s="13"/>
      <c r="D9" s="4"/>
      <c r="E9" s="3"/>
      <c r="F9">
        <f>C15-2800</f>
        <v>17200</v>
      </c>
      <c r="I9" s="1"/>
    </row>
    <row r="10" spans="1:9" ht="33" x14ac:dyDescent="0.3">
      <c r="A10" s="54" t="s">
        <v>18</v>
      </c>
      <c r="B10" s="51">
        <f>90*B7/B9</f>
        <v>22.5</v>
      </c>
      <c r="C10" s="13">
        <f>100-10</f>
        <v>90</v>
      </c>
      <c r="D10" s="4"/>
      <c r="E10" s="3"/>
      <c r="I10" s="1"/>
    </row>
    <row r="11" spans="1:9" ht="16.5" x14ac:dyDescent="0.3">
      <c r="A11" s="51"/>
      <c r="B11" s="55">
        <f>B10%</f>
        <v>0.22500000000000001</v>
      </c>
      <c r="C11" s="13">
        <f>C10*C5/60</f>
        <v>22.5</v>
      </c>
      <c r="D11" s="10"/>
      <c r="E11" s="3"/>
      <c r="I11" s="1"/>
    </row>
    <row r="12" spans="1:9" ht="16.5" x14ac:dyDescent="0.3">
      <c r="A12" s="51" t="s">
        <v>7</v>
      </c>
      <c r="B12" s="53">
        <f>B6*B11</f>
        <v>630</v>
      </c>
      <c r="C12" s="19">
        <f>C11%</f>
        <v>0.22500000000000001</v>
      </c>
      <c r="D12" s="4"/>
      <c r="E12" s="3"/>
      <c r="I12" s="1"/>
    </row>
    <row r="13" spans="1:9" ht="16.5" x14ac:dyDescent="0.3">
      <c r="A13" s="51" t="s">
        <v>8</v>
      </c>
      <c r="B13" s="53">
        <f>B6-B12</f>
        <v>2170</v>
      </c>
      <c r="C13" s="20">
        <f>ROUND((C7*C12),0)</f>
        <v>647640</v>
      </c>
      <c r="D13" s="11"/>
      <c r="E13" s="3"/>
      <c r="F13">
        <f>C17/C14</f>
        <v>19240.750293083234</v>
      </c>
      <c r="I13" s="1"/>
    </row>
    <row r="14" spans="1:9" ht="16.5" x14ac:dyDescent="0.3">
      <c r="A14" s="51" t="s">
        <v>2</v>
      </c>
      <c r="B14" s="53">
        <f>B5</f>
        <v>17800</v>
      </c>
      <c r="C14" s="40">
        <v>853</v>
      </c>
      <c r="D14" s="41" t="s">
        <v>29</v>
      </c>
      <c r="E14" s="3"/>
      <c r="I14" s="1"/>
    </row>
    <row r="15" spans="1:9" ht="16.5" x14ac:dyDescent="0.3">
      <c r="A15" s="51" t="s">
        <v>9</v>
      </c>
      <c r="B15" s="53">
        <f>B14+B13</f>
        <v>19970</v>
      </c>
      <c r="C15" s="62">
        <v>20000</v>
      </c>
      <c r="D15" s="48" t="s">
        <v>53</v>
      </c>
      <c r="E15" s="3"/>
      <c r="I15" s="1"/>
    </row>
    <row r="16" spans="1:9" ht="16.5" x14ac:dyDescent="0.3">
      <c r="A16" s="56" t="s">
        <v>13</v>
      </c>
      <c r="B16" s="56">
        <v>853</v>
      </c>
      <c r="C16" s="14">
        <f>C15*C14</f>
        <v>17060000</v>
      </c>
      <c r="D16" s="4"/>
      <c r="E16" s="3"/>
      <c r="F16">
        <f>C16/C14</f>
        <v>20000</v>
      </c>
      <c r="I16" s="1"/>
    </row>
    <row r="17" spans="1:15" ht="16.5" x14ac:dyDescent="0.3">
      <c r="A17" s="56" t="s">
        <v>10</v>
      </c>
      <c r="B17" s="57">
        <f>B16*B15</f>
        <v>17034410</v>
      </c>
      <c r="C17" s="15">
        <f>C16-C13</f>
        <v>16412360</v>
      </c>
      <c r="D17" s="21"/>
      <c r="E17" s="6"/>
      <c r="I17" s="1"/>
      <c r="O17" s="2"/>
    </row>
    <row r="18" spans="1:15" ht="16.5" x14ac:dyDescent="0.3">
      <c r="A18" s="56" t="s">
        <v>50</v>
      </c>
      <c r="B18" s="57"/>
      <c r="C18" s="15">
        <v>750000</v>
      </c>
      <c r="D18" s="21"/>
      <c r="E18" s="6"/>
      <c r="I18" s="1"/>
      <c r="O18" s="2"/>
    </row>
    <row r="19" spans="1:15" ht="16.5" x14ac:dyDescent="0.3">
      <c r="A19" s="56" t="s">
        <v>51</v>
      </c>
      <c r="B19" s="57"/>
      <c r="C19" s="45">
        <f>C17+C18</f>
        <v>17162360</v>
      </c>
      <c r="D19" s="21"/>
      <c r="E19" s="6"/>
      <c r="I19" s="1"/>
      <c r="O19" s="2"/>
    </row>
    <row r="20" spans="1:15" ht="16.5" x14ac:dyDescent="0.3">
      <c r="A20" s="56" t="s">
        <v>14</v>
      </c>
      <c r="B20" s="57">
        <f>B17*0.9</f>
        <v>15330969</v>
      </c>
      <c r="C20" s="45">
        <f>C19*0.9</f>
        <v>15446124</v>
      </c>
      <c r="D20" s="4"/>
      <c r="E20" s="3"/>
      <c r="I20" s="1"/>
      <c r="O20" s="2"/>
    </row>
    <row r="21" spans="1:15" ht="16.5" x14ac:dyDescent="0.3">
      <c r="A21" s="56" t="s">
        <v>15</v>
      </c>
      <c r="B21" s="57">
        <f>B17*0.8</f>
        <v>13627528</v>
      </c>
      <c r="C21" s="45">
        <f>C19*0.8</f>
        <v>13729888</v>
      </c>
      <c r="D21" s="4"/>
      <c r="E21" s="3"/>
      <c r="I21" s="1"/>
      <c r="O21" s="2"/>
    </row>
    <row r="22" spans="1:15" ht="16.5" x14ac:dyDescent="0.3">
      <c r="A22" s="56" t="s">
        <v>11</v>
      </c>
      <c r="B22" s="57">
        <f>E11*B4</f>
        <v>0</v>
      </c>
      <c r="C22" s="45">
        <f>C19*0.025/12</f>
        <v>35754.916666666664</v>
      </c>
      <c r="D22" s="9"/>
      <c r="E22" s="2"/>
      <c r="F22" s="2"/>
      <c r="G22" s="2"/>
      <c r="I22" s="1"/>
    </row>
    <row r="23" spans="1:15" ht="16.5" x14ac:dyDescent="0.3">
      <c r="A23" s="51" t="s">
        <v>12</v>
      </c>
      <c r="B23" s="58">
        <f>B17*0.025/12</f>
        <v>35488.354166666664</v>
      </c>
      <c r="C23" s="16"/>
      <c r="D23" s="22"/>
      <c r="E23" s="2"/>
      <c r="F23" s="24" t="s">
        <v>54</v>
      </c>
      <c r="I23" s="2"/>
    </row>
    <row r="24" spans="1:15" x14ac:dyDescent="0.25">
      <c r="B24" s="60"/>
      <c r="C24" s="6"/>
    </row>
    <row r="25" spans="1:15" ht="16.5" x14ac:dyDescent="0.3">
      <c r="A25" s="68" t="s">
        <v>55</v>
      </c>
      <c r="B25" s="60"/>
      <c r="C25" s="6"/>
    </row>
    <row r="26" spans="1:15" x14ac:dyDescent="0.25">
      <c r="B26" s="60"/>
      <c r="C26" s="6"/>
    </row>
    <row r="27" spans="1:15" x14ac:dyDescent="0.25">
      <c r="A27" s="59" t="s">
        <v>38</v>
      </c>
      <c r="B27" s="60"/>
      <c r="C27" s="6"/>
    </row>
    <row r="28" spans="1:15" x14ac:dyDescent="0.25">
      <c r="A28" s="59" t="s">
        <v>39</v>
      </c>
      <c r="B28" s="60">
        <v>9150000</v>
      </c>
      <c r="C28" s="6"/>
      <c r="F28" t="s">
        <v>16</v>
      </c>
    </row>
    <row r="29" spans="1:15" ht="18.75" x14ac:dyDescent="0.3">
      <c r="B29" s="60"/>
      <c r="C29" s="6"/>
      <c r="E29" s="63" t="s">
        <v>41</v>
      </c>
      <c r="F29" s="63"/>
    </row>
    <row r="30" spans="1:15" x14ac:dyDescent="0.25">
      <c r="B30" s="60"/>
      <c r="C30" s="6"/>
      <c r="E30" s="64" t="s">
        <v>44</v>
      </c>
      <c r="F30" s="64"/>
    </row>
    <row r="31" spans="1:15" ht="18.75" x14ac:dyDescent="0.3">
      <c r="B31" s="60"/>
      <c r="C31" s="6"/>
      <c r="E31" s="63" t="s">
        <v>42</v>
      </c>
      <c r="F31" s="63"/>
    </row>
    <row r="32" spans="1:15" ht="18.75" x14ac:dyDescent="0.3">
      <c r="B32" s="60"/>
      <c r="C32" s="6"/>
      <c r="E32" s="36" t="s">
        <v>40</v>
      </c>
      <c r="F32" s="36">
        <f>C19</f>
        <v>17162360</v>
      </c>
    </row>
    <row r="33" spans="2:11" ht="18.75" x14ac:dyDescent="0.3">
      <c r="B33" s="60"/>
      <c r="C33" s="6"/>
      <c r="E33" s="36" t="s">
        <v>14</v>
      </c>
      <c r="F33" s="36">
        <f>F32*90%</f>
        <v>15446124</v>
      </c>
    </row>
    <row r="34" spans="2:11" ht="18.75" x14ac:dyDescent="0.3">
      <c r="B34" s="60"/>
      <c r="C34" s="6"/>
      <c r="E34" s="36" t="s">
        <v>15</v>
      </c>
      <c r="F34" s="36">
        <f>F32*80%</f>
        <v>13729888</v>
      </c>
    </row>
    <row r="35" spans="2:11" x14ac:dyDescent="0.25">
      <c r="F35" s="2"/>
    </row>
    <row r="36" spans="2:11" ht="18.75" x14ac:dyDescent="0.3">
      <c r="E36" s="63" t="s">
        <v>41</v>
      </c>
      <c r="F36" s="63"/>
    </row>
    <row r="37" spans="2:11" x14ac:dyDescent="0.25">
      <c r="E37" s="64" t="s">
        <v>43</v>
      </c>
      <c r="F37" s="64"/>
    </row>
    <row r="38" spans="2:11" ht="18.75" x14ac:dyDescent="0.3">
      <c r="E38" s="63" t="s">
        <v>42</v>
      </c>
      <c r="F38" s="63"/>
      <c r="K38" s="7"/>
    </row>
    <row r="39" spans="2:11" ht="18.75" x14ac:dyDescent="0.3">
      <c r="E39" s="36" t="s">
        <v>40</v>
      </c>
      <c r="F39" s="36">
        <f>F32</f>
        <v>17162360</v>
      </c>
      <c r="K39" s="7"/>
    </row>
    <row r="40" spans="2:11" ht="18.75" x14ac:dyDescent="0.3">
      <c r="E40" s="36" t="s">
        <v>14</v>
      </c>
      <c r="F40" s="36">
        <f>F39*90%</f>
        <v>15446124</v>
      </c>
    </row>
    <row r="41" spans="2:11" ht="18.75" x14ac:dyDescent="0.3">
      <c r="E41" s="36" t="s">
        <v>15</v>
      </c>
      <c r="F41" s="36">
        <f>F39*80%</f>
        <v>13729888</v>
      </c>
    </row>
    <row r="42" spans="2:11" x14ac:dyDescent="0.25">
      <c r="F42" s="2"/>
    </row>
    <row r="43" spans="2:11" x14ac:dyDescent="0.25">
      <c r="F43" s="2"/>
    </row>
    <row r="44" spans="2:11" x14ac:dyDescent="0.25">
      <c r="F44" s="2"/>
    </row>
    <row r="45" spans="2:11" x14ac:dyDescent="0.25">
      <c r="F45" s="2"/>
    </row>
    <row r="46" spans="2:11" x14ac:dyDescent="0.25">
      <c r="F46" s="2"/>
    </row>
    <row r="47" spans="2:11" x14ac:dyDescent="0.25">
      <c r="F47" s="2"/>
    </row>
    <row r="48" spans="2:11" x14ac:dyDescent="0.25">
      <c r="F48" s="2"/>
    </row>
    <row r="49" spans="1:6" ht="15.75" x14ac:dyDescent="0.25">
      <c r="A49" s="61"/>
      <c r="F49" s="2"/>
    </row>
    <row r="50" spans="1:6" ht="15.75" x14ac:dyDescent="0.25">
      <c r="A50" s="61"/>
    </row>
    <row r="51" spans="1:6" ht="15.75" x14ac:dyDescent="0.25">
      <c r="A51" s="61"/>
    </row>
    <row r="52" spans="1:6" ht="15.75" x14ac:dyDescent="0.25">
      <c r="A52" s="61"/>
    </row>
    <row r="53" spans="1:6" ht="15.75" x14ac:dyDescent="0.25">
      <c r="A53" s="61"/>
    </row>
    <row r="54" spans="1:6" ht="15.75" x14ac:dyDescent="0.25">
      <c r="A54" s="61"/>
    </row>
    <row r="55" spans="1:6" ht="15.75" x14ac:dyDescent="0.25">
      <c r="A55" s="61"/>
    </row>
    <row r="75" spans="4:6" x14ac:dyDescent="0.25">
      <c r="D75" s="2"/>
      <c r="E75" s="2"/>
      <c r="F75" s="2"/>
    </row>
  </sheetData>
  <mergeCells count="6">
    <mergeCell ref="E38:F38"/>
    <mergeCell ref="E29:F29"/>
    <mergeCell ref="E31:F31"/>
    <mergeCell ref="E30:F30"/>
    <mergeCell ref="E36:F36"/>
    <mergeCell ref="E37:F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DD902-9180-4241-AB97-1168DCD84796}">
  <dimension ref="D2:H8"/>
  <sheetViews>
    <sheetView workbookViewId="0">
      <selection activeCell="H21" sqref="H21"/>
    </sheetView>
  </sheetViews>
  <sheetFormatPr defaultRowHeight="15" x14ac:dyDescent="0.25"/>
  <cols>
    <col min="4" max="4" width="17.7109375" customWidth="1"/>
    <col min="5" max="5" width="20.140625" customWidth="1"/>
    <col min="6" max="6" width="29.28515625" customWidth="1"/>
    <col min="7" max="7" width="27.85546875" bestFit="1" customWidth="1"/>
    <col min="8" max="8" width="32" customWidth="1"/>
  </cols>
  <sheetData>
    <row r="2" spans="4:8" ht="23.25" x14ac:dyDescent="0.35">
      <c r="D2" s="65" t="s">
        <v>41</v>
      </c>
      <c r="E2" s="65"/>
      <c r="F2" s="65"/>
      <c r="G2" s="65"/>
      <c r="H2" s="65"/>
    </row>
    <row r="3" spans="4:8" ht="23.25" x14ac:dyDescent="0.35">
      <c r="D3" s="65" t="s">
        <v>49</v>
      </c>
      <c r="E3" s="65"/>
      <c r="F3" s="65"/>
      <c r="G3" s="65"/>
      <c r="H3" s="65"/>
    </row>
    <row r="4" spans="4:8" ht="21" x14ac:dyDescent="0.35">
      <c r="D4" s="44" t="s">
        <v>47</v>
      </c>
      <c r="E4" s="44" t="s">
        <v>46</v>
      </c>
      <c r="F4" s="44" t="s">
        <v>40</v>
      </c>
      <c r="G4" s="44" t="s">
        <v>14</v>
      </c>
      <c r="H4" s="44" t="s">
        <v>15</v>
      </c>
    </row>
    <row r="5" spans="4:8" ht="18.75" x14ac:dyDescent="0.3">
      <c r="D5" s="38">
        <v>5</v>
      </c>
      <c r="E5" s="38">
        <v>1701</v>
      </c>
      <c r="F5" s="47">
        <f>Cal!C19</f>
        <v>17162360</v>
      </c>
      <c r="G5" s="47">
        <f>F5*0.9</f>
        <v>15446124</v>
      </c>
      <c r="H5" s="47">
        <f>F5*0.8</f>
        <v>13729888</v>
      </c>
    </row>
    <row r="6" spans="4:8" ht="18.75" x14ac:dyDescent="0.3">
      <c r="D6" s="38">
        <v>5</v>
      </c>
      <c r="E6" s="38">
        <v>1702</v>
      </c>
      <c r="F6" s="47">
        <f>F5</f>
        <v>17162360</v>
      </c>
      <c r="G6" s="47">
        <f>F6*0.9</f>
        <v>15446124</v>
      </c>
      <c r="H6" s="47">
        <f>F6*0.8</f>
        <v>13729888</v>
      </c>
    </row>
    <row r="7" spans="4:8" ht="18.75" x14ac:dyDescent="0.3">
      <c r="D7" s="38">
        <v>6</v>
      </c>
      <c r="E7" s="38" t="s">
        <v>48</v>
      </c>
      <c r="F7" s="47">
        <f>[1]Cal!$F$31</f>
        <v>33579760</v>
      </c>
      <c r="G7" s="47">
        <f>F7*0.9</f>
        <v>30221784</v>
      </c>
      <c r="H7" s="47">
        <f>F7*0.8</f>
        <v>26863808</v>
      </c>
    </row>
    <row r="8" spans="4:8" ht="26.25" x14ac:dyDescent="0.4">
      <c r="D8" s="66" t="s">
        <v>52</v>
      </c>
      <c r="E8" s="67"/>
      <c r="F8" s="46">
        <f>SUM(F5:F7)</f>
        <v>67904480</v>
      </c>
      <c r="G8" s="46">
        <f>SUM(G5:G7)</f>
        <v>61114032</v>
      </c>
      <c r="H8" s="46">
        <f>SUM(H5:H7)</f>
        <v>54323584</v>
      </c>
    </row>
  </sheetData>
  <mergeCells count="3">
    <mergeCell ref="D3:H3"/>
    <mergeCell ref="D2:H2"/>
    <mergeCell ref="D8:E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1"/>
  <sheetViews>
    <sheetView workbookViewId="0">
      <selection activeCell="G9" sqref="G9"/>
    </sheetView>
  </sheetViews>
  <sheetFormatPr defaultRowHeight="15" x14ac:dyDescent="0.25"/>
  <cols>
    <col min="5" max="5" width="13.42578125" bestFit="1" customWidth="1"/>
    <col min="6" max="6" width="18.140625" customWidth="1"/>
    <col min="7" max="7" width="15.28515625" customWidth="1"/>
    <col min="8" max="9" width="14.7109375" customWidth="1"/>
    <col min="15" max="15" width="15.7109375" customWidth="1"/>
    <col min="16" max="16" width="17.42578125" customWidth="1"/>
    <col min="17" max="17" width="14.85546875" customWidth="1"/>
  </cols>
  <sheetData>
    <row r="1" spans="1:17" ht="45" x14ac:dyDescent="0.25">
      <c r="A1" s="25" t="s">
        <v>21</v>
      </c>
      <c r="B1" s="25" t="s">
        <v>13</v>
      </c>
      <c r="C1" s="25" t="s">
        <v>22</v>
      </c>
      <c r="D1" s="25" t="s">
        <v>23</v>
      </c>
      <c r="E1" s="25" t="s">
        <v>10</v>
      </c>
      <c r="F1" s="25" t="s">
        <v>24</v>
      </c>
      <c r="G1" s="25" t="s">
        <v>25</v>
      </c>
      <c r="H1" s="25" t="s">
        <v>26</v>
      </c>
      <c r="I1" s="25"/>
      <c r="J1" s="25" t="s">
        <v>27</v>
      </c>
      <c r="K1" s="25" t="s">
        <v>28</v>
      </c>
      <c r="L1" s="25"/>
      <c r="M1" s="25" t="s">
        <v>29</v>
      </c>
      <c r="N1" s="25" t="s">
        <v>30</v>
      </c>
      <c r="O1" s="25" t="s">
        <v>10</v>
      </c>
      <c r="P1" s="25" t="s">
        <v>31</v>
      </c>
      <c r="Q1" s="25" t="s">
        <v>32</v>
      </c>
    </row>
    <row r="2" spans="1:17" x14ac:dyDescent="0.25">
      <c r="B2">
        <v>900</v>
      </c>
      <c r="C2">
        <f>B2*1.2</f>
        <v>1080</v>
      </c>
      <c r="D2" s="26">
        <f>C2*1.2</f>
        <v>1296</v>
      </c>
      <c r="E2" s="26">
        <v>11800000</v>
      </c>
      <c r="F2" s="26">
        <f>E2/B2</f>
        <v>13111.111111111111</v>
      </c>
      <c r="G2" s="27">
        <f>E2/C2</f>
        <v>10925.925925925925</v>
      </c>
      <c r="H2">
        <f>E2/D2</f>
        <v>9104.9382716049386</v>
      </c>
      <c r="J2">
        <v>6</v>
      </c>
      <c r="K2">
        <v>602</v>
      </c>
      <c r="M2" s="28">
        <f>N2/1.2</f>
        <v>1081.3335</v>
      </c>
      <c r="N2" s="26">
        <f>120.55*10.764</f>
        <v>1297.6001999999999</v>
      </c>
      <c r="O2" s="26">
        <v>20500000</v>
      </c>
      <c r="P2" s="35">
        <f t="shared" ref="P2:P3" si="0">O2/M2</f>
        <v>18958.07352680741</v>
      </c>
      <c r="Q2" s="26">
        <f t="shared" ref="Q2:Q7" si="1">O2/N2</f>
        <v>15798.394605672844</v>
      </c>
    </row>
    <row r="3" spans="1:17" x14ac:dyDescent="0.25">
      <c r="B3" s="29">
        <v>770</v>
      </c>
      <c r="C3">
        <f t="shared" ref="C3:D3" si="2">B3*1.2</f>
        <v>924</v>
      </c>
      <c r="D3" s="26">
        <f t="shared" si="2"/>
        <v>1108.8</v>
      </c>
      <c r="E3" s="26">
        <v>13800000</v>
      </c>
      <c r="F3" s="26">
        <f t="shared" ref="F3:F6" si="3">E3/B3</f>
        <v>17922.077922077922</v>
      </c>
      <c r="G3" s="27">
        <f t="shared" ref="G3:G10" si="4">E3/C3</f>
        <v>14935.064935064935</v>
      </c>
      <c r="H3">
        <f t="shared" ref="H3:H11" si="5">E3/D3</f>
        <v>12445.887445887447</v>
      </c>
      <c r="J3">
        <v>12</v>
      </c>
      <c r="K3">
        <v>1201</v>
      </c>
      <c r="L3">
        <v>63.88</v>
      </c>
      <c r="M3" s="28">
        <f>L3*10.764</f>
        <v>687.60432000000003</v>
      </c>
      <c r="N3" s="26">
        <f>M3*1.2</f>
        <v>825.12518399999999</v>
      </c>
      <c r="O3" s="26">
        <v>10000000</v>
      </c>
      <c r="P3" s="26">
        <f t="shared" si="0"/>
        <v>14543.247779478756</v>
      </c>
      <c r="Q3" s="26">
        <f t="shared" si="1"/>
        <v>12119.37314956563</v>
      </c>
    </row>
    <row r="4" spans="1:17" x14ac:dyDescent="0.25">
      <c r="B4" s="30">
        <v>750</v>
      </c>
      <c r="C4">
        <f t="shared" ref="C4:D4" si="6">B4*1.2</f>
        <v>900</v>
      </c>
      <c r="D4" s="26">
        <f t="shared" si="6"/>
        <v>1080</v>
      </c>
      <c r="E4" s="26">
        <v>14000000</v>
      </c>
      <c r="F4" s="26">
        <f t="shared" si="3"/>
        <v>18666.666666666668</v>
      </c>
      <c r="G4" s="27">
        <f t="shared" si="4"/>
        <v>15555.555555555555</v>
      </c>
      <c r="H4">
        <f t="shared" si="5"/>
        <v>12962.962962962964</v>
      </c>
      <c r="J4">
        <v>14</v>
      </c>
      <c r="K4">
        <v>1403</v>
      </c>
      <c r="M4" s="28">
        <v>591</v>
      </c>
      <c r="N4" s="26">
        <f t="shared" ref="N4:N10" si="7">M4*1.2</f>
        <v>709.19999999999993</v>
      </c>
      <c r="O4" s="26">
        <v>14000000</v>
      </c>
      <c r="P4" s="26">
        <f>O4/M4</f>
        <v>23688.663282571913</v>
      </c>
      <c r="Q4" s="26">
        <f t="shared" si="1"/>
        <v>19740.552735476595</v>
      </c>
    </row>
    <row r="5" spans="1:17" x14ac:dyDescent="0.25">
      <c r="B5" s="30">
        <v>859</v>
      </c>
      <c r="C5">
        <f t="shared" ref="C5:D5" si="8">B5*1.2</f>
        <v>1030.8</v>
      </c>
      <c r="D5" s="26">
        <f t="shared" si="8"/>
        <v>1236.9599999999998</v>
      </c>
      <c r="E5" s="26">
        <v>13500000</v>
      </c>
      <c r="F5" s="26">
        <f t="shared" si="3"/>
        <v>15715.948777648429</v>
      </c>
      <c r="G5" s="27">
        <f t="shared" si="4"/>
        <v>13096.62398137369</v>
      </c>
      <c r="H5">
        <f t="shared" si="5"/>
        <v>10913.85331781141</v>
      </c>
      <c r="M5" s="28">
        <f>768+67+86</f>
        <v>921</v>
      </c>
      <c r="N5" s="26">
        <f t="shared" si="7"/>
        <v>1105.2</v>
      </c>
      <c r="O5" s="26">
        <v>19700000</v>
      </c>
      <c r="P5" s="35">
        <f>O5/M5</f>
        <v>21389.793702497285</v>
      </c>
      <c r="Q5" s="26">
        <f t="shared" si="1"/>
        <v>17824.828085414403</v>
      </c>
    </row>
    <row r="6" spans="1:17" x14ac:dyDescent="0.25">
      <c r="B6">
        <v>859</v>
      </c>
      <c r="C6">
        <f t="shared" ref="C6:D6" si="9">B6*1.2</f>
        <v>1030.8</v>
      </c>
      <c r="D6" s="26">
        <f t="shared" si="9"/>
        <v>1236.9599999999998</v>
      </c>
      <c r="E6" s="26">
        <v>14000000</v>
      </c>
      <c r="F6" s="26">
        <f t="shared" si="3"/>
        <v>16298.020954598371</v>
      </c>
      <c r="G6" s="27">
        <f t="shared" si="4"/>
        <v>13581.684128831976</v>
      </c>
      <c r="H6">
        <f t="shared" si="5"/>
        <v>11318.070107359981</v>
      </c>
      <c r="J6">
        <v>6</v>
      </c>
      <c r="K6">
        <v>602</v>
      </c>
      <c r="L6">
        <v>74.52</v>
      </c>
      <c r="M6" s="28">
        <f>L6*10.764</f>
        <v>802.1332799999999</v>
      </c>
      <c r="N6" s="26">
        <f t="shared" si="7"/>
        <v>962.55993599999988</v>
      </c>
      <c r="O6" s="26">
        <v>17700000</v>
      </c>
      <c r="P6" s="26">
        <f>O6/M6</f>
        <v>22066.158382058406</v>
      </c>
      <c r="Q6" s="26">
        <f t="shared" si="1"/>
        <v>18388.465318382005</v>
      </c>
    </row>
    <row r="7" spans="1:17" x14ac:dyDescent="0.25">
      <c r="B7" s="37">
        <v>800</v>
      </c>
      <c r="C7" s="37">
        <f t="shared" ref="C7:D7" si="10">B7*1.2</f>
        <v>960</v>
      </c>
      <c r="D7" s="35">
        <f t="shared" si="10"/>
        <v>1152</v>
      </c>
      <c r="E7" s="35">
        <v>15500000</v>
      </c>
      <c r="F7" s="35">
        <f t="shared" ref="F7:F8" si="11">ROUND((E7/B7),0)</f>
        <v>19375</v>
      </c>
      <c r="G7" s="27">
        <f t="shared" si="4"/>
        <v>16145.833333333334</v>
      </c>
      <c r="H7">
        <f t="shared" si="5"/>
        <v>13454.861111111111</v>
      </c>
      <c r="J7">
        <v>1</v>
      </c>
      <c r="K7">
        <v>104</v>
      </c>
      <c r="M7" s="26">
        <v>319</v>
      </c>
      <c r="N7" s="26">
        <f t="shared" si="7"/>
        <v>382.8</v>
      </c>
      <c r="O7" s="26">
        <v>5100000</v>
      </c>
      <c r="P7" s="26">
        <f>O7/M7</f>
        <v>15987.460815047021</v>
      </c>
      <c r="Q7" s="26">
        <f t="shared" si="1"/>
        <v>13322.884012539185</v>
      </c>
    </row>
    <row r="8" spans="1:17" x14ac:dyDescent="0.25">
      <c r="B8">
        <v>840</v>
      </c>
      <c r="C8">
        <f t="shared" ref="C8:D9" si="12">B8*1.2</f>
        <v>1008</v>
      </c>
      <c r="D8" s="26">
        <f t="shared" si="12"/>
        <v>1209.5999999999999</v>
      </c>
      <c r="E8" s="26">
        <v>16500000</v>
      </c>
      <c r="F8" s="35">
        <f t="shared" si="11"/>
        <v>19643</v>
      </c>
      <c r="G8" s="27">
        <f t="shared" si="4"/>
        <v>16369.047619047618</v>
      </c>
      <c r="H8">
        <f t="shared" si="5"/>
        <v>13640.873015873018</v>
      </c>
      <c r="M8">
        <v>768</v>
      </c>
      <c r="N8" s="26">
        <f t="shared" si="7"/>
        <v>921.59999999999991</v>
      </c>
    </row>
    <row r="9" spans="1:17" x14ac:dyDescent="0.25">
      <c r="B9" s="30">
        <v>750</v>
      </c>
      <c r="C9">
        <f t="shared" si="12"/>
        <v>900</v>
      </c>
      <c r="D9" s="26">
        <f t="shared" ref="D9" si="13">C9*1.2</f>
        <v>1080</v>
      </c>
      <c r="E9" s="26">
        <v>15500000</v>
      </c>
      <c r="F9" s="35">
        <f t="shared" ref="F9:F11" si="14">E9/B9</f>
        <v>20666.666666666668</v>
      </c>
      <c r="G9" s="27">
        <f t="shared" si="4"/>
        <v>17222.222222222223</v>
      </c>
      <c r="H9">
        <f t="shared" si="5"/>
        <v>14351.851851851852</v>
      </c>
      <c r="N9" s="26">
        <f t="shared" si="7"/>
        <v>0</v>
      </c>
    </row>
    <row r="10" spans="1:17" x14ac:dyDescent="0.25">
      <c r="B10">
        <f>C10/1.2</f>
        <v>906.66666666666674</v>
      </c>
      <c r="C10">
        <v>1088</v>
      </c>
      <c r="D10" s="26">
        <f t="shared" ref="D10" si="15">C10*1.2</f>
        <v>1305.5999999999999</v>
      </c>
      <c r="E10" s="26">
        <v>15000000</v>
      </c>
      <c r="F10" s="26">
        <f t="shared" si="14"/>
        <v>16544.117647058822</v>
      </c>
      <c r="G10" s="27">
        <f t="shared" si="4"/>
        <v>13786.764705882353</v>
      </c>
      <c r="H10">
        <f t="shared" si="5"/>
        <v>11488.970588235296</v>
      </c>
      <c r="N10" s="26">
        <f t="shared" si="7"/>
        <v>0</v>
      </c>
    </row>
    <row r="11" spans="1:17" x14ac:dyDescent="0.25">
      <c r="D11" s="26"/>
      <c r="E11" s="26"/>
      <c r="F11" s="26" t="e">
        <f t="shared" si="14"/>
        <v>#DIV/0!</v>
      </c>
      <c r="G11" s="27"/>
      <c r="H11" t="e">
        <f t="shared" si="5"/>
        <v>#DIV/0!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P124"/>
  <sheetViews>
    <sheetView topLeftCell="A16" zoomScale="160" zoomScaleNormal="160" workbookViewId="0"/>
  </sheetViews>
  <sheetFormatPr defaultRowHeight="15" x14ac:dyDescent="0.25"/>
  <sheetData>
    <row r="124" spans="16:16" x14ac:dyDescent="0.25">
      <c r="P124" t="s"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11D10-56B1-4B47-90BD-B10900E28641}">
  <dimension ref="A1"/>
  <sheetViews>
    <sheetView topLeftCell="A25" workbookViewId="0">
      <selection activeCell="T42" sqref="T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19" workbookViewId="0">
      <selection activeCell="A403" sqref="A40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Cal</vt:lpstr>
      <vt:lpstr>Sheet1</vt:lpstr>
      <vt:lpstr>20-20</vt:lpstr>
      <vt:lpstr>Area</vt:lpstr>
      <vt:lpstr>RR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2025-02-07T11:18:58Z</dcterms:modified>
</cp:coreProperties>
</file>