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VC\Goregaon (West)\Dhanraj Sukhdev Chauhan\"/>
    </mc:Choice>
  </mc:AlternateContent>
  <xr:revisionPtr revIDLastSave="0" documentId="13_ncr:1_{F6199DAF-7006-4B03-81FF-826802A65EE4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O6" i="4" l="1"/>
  <c r="B5" i="4"/>
  <c r="F16" i="23"/>
  <c r="F12" i="23"/>
  <c r="S7" i="4"/>
  <c r="P7" i="4"/>
  <c r="O5" i="4"/>
  <c r="R5" i="4" s="1"/>
  <c r="P5" i="4"/>
  <c r="P4" i="4"/>
  <c r="S4" i="4" s="1"/>
  <c r="O3" i="4"/>
  <c r="R3" i="4" s="1"/>
  <c r="P3" i="4"/>
  <c r="S3" i="4" s="1"/>
  <c r="O2" i="4"/>
  <c r="R2" i="4" s="1"/>
  <c r="P2" i="4"/>
  <c r="S2" i="4" s="1"/>
  <c r="D10" i="4"/>
  <c r="B10" i="4"/>
  <c r="C7" i="23"/>
  <c r="B9" i="4"/>
  <c r="B8" i="4"/>
  <c r="G8" i="4"/>
  <c r="G9" i="4"/>
  <c r="G11" i="4"/>
  <c r="G12" i="4"/>
  <c r="B7" i="4"/>
  <c r="B6" i="4"/>
  <c r="B2" i="4"/>
  <c r="C4" i="4"/>
  <c r="D4" i="4" s="1"/>
  <c r="D7" i="4"/>
  <c r="G10" i="4"/>
  <c r="C11" i="4"/>
  <c r="C12" i="4"/>
  <c r="C13" i="4"/>
  <c r="C14" i="4"/>
  <c r="D2" i="4"/>
  <c r="B32" i="23"/>
  <c r="D23" i="23"/>
  <c r="I4" i="23"/>
  <c r="D3" i="4"/>
  <c r="D5" i="4"/>
  <c r="D8" i="4"/>
  <c r="D9" i="4"/>
  <c r="D6" i="4"/>
  <c r="R6" i="4"/>
  <c r="S6" i="4"/>
  <c r="S5" i="4"/>
  <c r="R4" i="4"/>
  <c r="D2" i="25"/>
  <c r="P11" i="4" l="1"/>
  <c r="P12" i="4"/>
  <c r="R9" i="4"/>
  <c r="P10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C23" i="23" l="1"/>
  <c r="C16" i="4" l="1"/>
  <c r="G25" i="4"/>
  <c r="G33" i="4" s="1"/>
  <c r="C14" i="23" l="1"/>
  <c r="C3" i="23"/>
  <c r="C14" i="25" l="1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l="1"/>
  <c r="F33" i="23" s="1"/>
  <c r="F32" i="23"/>
  <c r="H33" i="23" s="1"/>
  <c r="C25" i="23"/>
  <c r="C21" i="23"/>
  <c r="F34" i="23" s="1"/>
  <c r="J18" i="4"/>
  <c r="I18" i="4"/>
  <c r="J17" i="4"/>
  <c r="I17" i="4"/>
  <c r="J16" i="4"/>
  <c r="I16" i="4"/>
  <c r="J15" i="4"/>
  <c r="I15" i="4"/>
  <c r="B17" i="4" l="1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F12" i="4"/>
  <c r="H12" i="4" s="1"/>
  <c r="F9" i="4"/>
  <c r="F8" i="4"/>
  <c r="F11" i="4"/>
  <c r="H11" i="4" s="1"/>
  <c r="F7" i="4"/>
  <c r="G13" i="4"/>
  <c r="F13" i="4"/>
  <c r="H13" i="4" s="1"/>
  <c r="G14" i="4"/>
  <c r="F14" i="4"/>
  <c r="H14" i="4"/>
  <c r="H8" i="4" l="1"/>
  <c r="H9" i="4"/>
  <c r="R8" i="4"/>
  <c r="R7" i="4"/>
</calcChain>
</file>

<file path=xl/sharedStrings.xml><?xml version="1.0" encoding="utf-8"?>
<sst xmlns="http://schemas.openxmlformats.org/spreadsheetml/2006/main" count="112" uniqueCount="91">
  <si>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</si>
  <si>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</si>
  <si>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</si>
  <si>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</si>
  <si>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</si>
  <si>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</si>
  <si>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</si>
  <si>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</si>
  <si>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</si>
  <si>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</si>
  <si>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</si>
  <si>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</si>
  <si>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</si>
  <si>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</si>
  <si>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</si>
  <si>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</si>
  <si>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</si>
  <si>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</si>
  <si>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</si>
  <si>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</si>
  <si>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</si>
  <si>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</si>
  <si>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</si>
  <si>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</si>
  <si>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</si>
  <si>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</si>
  <si>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</si>
  <si>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</si>
  <si>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</si>
  <si>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</si>
  <si>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</si>
  <si>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</si>
  <si>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</si>
  <si>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</si>
  <si>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</si>
  <si>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</si>
  <si>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</si>
  <si>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</si>
  <si>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</si>
  <si>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</si>
  <si>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</si>
  <si>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</si>
  <si>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</si>
  <si>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</si>
  <si>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</si>
  <si>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</si>
  <si>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</si>
  <si>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</si>
  <si>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</si>
  <si>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</si>
  <si>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</si>
  <si>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</si>
  <si>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</si>
  <si>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</si>
  <si>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</si>
  <si>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</si>
  <si>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</si>
  <si>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</si>
  <si>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</si>
  <si>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</si>
  <si>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</si>
  <si>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</si>
  <si>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</si>
  <si>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</si>
  <si>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</si>
  <si>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</si>
  <si>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</si>
  <si>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</si>
  <si>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</si>
  <si>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</si>
  <si>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</si>
  <si>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rate on BUA</t>
  </si>
  <si>
    <t>BUA (20%)</t>
  </si>
  <si>
    <t>Built up area (20%)</t>
  </si>
  <si>
    <t>Flat No</t>
  </si>
  <si>
    <t>Sq. M.</t>
  </si>
  <si>
    <t>SVC -Goregaon West Branch - Mr. Dhanraj Sukhdev Chauhan - Residential Flat No. 404, 4th Floor, Jay Ambika Palace CHSL, Kasturi Park, Navghar Road, Bhayandar ( East), 401 105, State - Maharashtra, India</t>
  </si>
  <si>
    <t>SVC (Goregaon West Branch)</t>
  </si>
  <si>
    <t>Mr. Dhanraj Sukhdev Chauhan</t>
  </si>
  <si>
    <t>Lead No. 14132</t>
  </si>
  <si>
    <t>page</t>
  </si>
  <si>
    <t>patge</t>
  </si>
  <si>
    <t>agreement</t>
  </si>
  <si>
    <t>03.02.2025</t>
  </si>
  <si>
    <t>4th Flr</t>
  </si>
  <si>
    <t>Appox</t>
  </si>
  <si>
    <t>GR</t>
  </si>
  <si>
    <t xml:space="preserve">Plan &amp; OC not provided </t>
  </si>
  <si>
    <t>Remarks</t>
  </si>
  <si>
    <t>Zone</t>
  </si>
  <si>
    <t>2-15K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</si>
</sst>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3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3" fontId="14" fillId="0" borderId="0" xfId="0" applyNumberFormat="1" applyFont="1"/>
    <xf numFmtId="43" fontId="16" fillId="0" borderId="0" xfId="0" applyNumberFormat="1" applyFont="1"/>
    <xf numFmtId="0" fontId="16" fillId="0" borderId="0" xfId="0" applyFont="1"/>
    <xf numFmtId="2" fontId="2" fillId="2" borderId="0" xfId="0" applyNumberFormat="1" applyFont="1" applyFill="1" applyAlignment="1">
      <alignment horizontal="center"/>
    </xf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43" fontId="2" fillId="2" borderId="0" xfId="1" applyFont="1" applyFill="1"/>
    <xf numFmtId="43" fontId="0" fillId="2" borderId="0" xfId="1" applyFont="1" applyFill="1"/>
    <xf numFmtId="4" fontId="0" fillId="2" borderId="0" xfId="0" applyNumberFormat="1" applyFill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Font="1" applyBorder="1"/>
    <xf numFmtId="0" fontId="0" fillId="0" borderId="3" xfId="0" applyFont="1" applyBorder="1"/>
    <xf numFmtId="0" fontId="0" fillId="0" borderId="5" xfId="0" applyFont="1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43" fontId="2" fillId="0" borderId="0" xfId="0" applyNumberFormat="1" applyFont="1"/>
    <xf numFmtId="0" fontId="0" fillId="0" borderId="0" xfId="0" applyFont="1"/>
    <xf numFmtId="43" fontId="0" fillId="0" borderId="0" xfId="0" applyNumberFormat="1" applyFont="1"/>
    <xf numFmtId="43" fontId="0" fillId="0" borderId="7" xfId="0" applyNumberFormat="1" applyFont="1" applyBorder="1"/>
    <xf numFmtId="43" fontId="0" fillId="2" borderId="0" xfId="0" applyNumberFormat="1" applyFont="1" applyFill="1"/>
    <xf numFmtId="1" fontId="0" fillId="0" borderId="0" xfId="0" applyNumberFormat="1" applyFont="1"/>
    <xf numFmtId="0" fontId="2" fillId="2" borderId="4" xfId="0" applyFont="1" applyFill="1" applyBorder="1"/>
    <xf numFmtId="4" fontId="0" fillId="0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107443</xdr:colOff>
      <xdr:row>43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09D14B-8511-C505-2A94-3EE03F884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21328" cy="8268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467641</xdr:colOff>
      <xdr:row>39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38A541-71EA-9CF3-44CC-379DB2169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63641" cy="7449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13</xdr:col>
      <xdr:colOff>572686</xdr:colOff>
      <xdr:row>84</xdr:row>
      <xdr:rowOff>163064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3B74A3-89EC-6D06-825C-3FE307D1B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8497486" cy="8164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467981</xdr:colOff>
      <xdr:row>43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2D3577-766A-7260-3838-56210D25A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2381" cy="8373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14</xdr:col>
      <xdr:colOff>439402</xdr:colOff>
      <xdr:row>90</xdr:row>
      <xdr:rowOff>125012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144212-5EF7-4DFA-FAE7-D3F0AA92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8973802" cy="8507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14</xdr:col>
      <xdr:colOff>372718</xdr:colOff>
      <xdr:row>137</xdr:row>
      <xdr:rowOff>134539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D369F3-33E3-FB03-4BF9-128D02229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716500"/>
          <a:ext cx="8907118" cy="8516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14</xdr:col>
      <xdr:colOff>448929</xdr:colOff>
      <xdr:row>184</xdr:row>
      <xdr:rowOff>125012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458C651-AB3C-F513-B081-4C7BFAEF8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670000"/>
          <a:ext cx="8983329" cy="8507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14</xdr:col>
      <xdr:colOff>477508</xdr:colOff>
      <xdr:row>230</xdr:row>
      <xdr:rowOff>163118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D2F87C8-D376-26CC-09B4-F8E5C33ED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5433000"/>
          <a:ext cx="9011908" cy="8545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14</xdr:col>
      <xdr:colOff>353665</xdr:colOff>
      <xdr:row>277</xdr:row>
      <xdr:rowOff>153591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9406AED-4A66-B793-C718-2A098F59A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4386500"/>
          <a:ext cx="8888065" cy="8535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14</xdr:col>
      <xdr:colOff>105981</xdr:colOff>
      <xdr:row>322</xdr:row>
      <xdr:rowOff>96407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AE09886-DBBA-F222-C8AB-DF0B60F3D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3149500"/>
          <a:ext cx="8640381" cy="8287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14</xdr:col>
      <xdr:colOff>134560</xdr:colOff>
      <xdr:row>369</xdr:row>
      <xdr:rowOff>96433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FF6E500-D2FC-32F5-F572-A2A0BCCC4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1912500"/>
          <a:ext cx="8668960" cy="8478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372</xdr:row>
      <xdr:rowOff>0</xdr:rowOff>
    </xdr:from>
    <xdr:to>
      <xdr:col>14</xdr:col>
      <xdr:colOff>286981</xdr:colOff>
      <xdr:row>416</xdr:row>
      <xdr:rowOff>96433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A2F1516-458F-FD2E-C316-4EF9BF831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0866000"/>
          <a:ext cx="8821381" cy="8478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03" t="s">
        <v>43</v>
      </c>
      <c r="H2" s="104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opLeftCell="A10" zoomScale="130" zoomScaleNormal="130" workbookViewId="0">
      <selection activeCell="B32" sqref="B32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16" customWidth="1"/>
    <col min="4" max="4" width="15.5703125" style="116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07"/>
      <c r="D1" s="108"/>
    </row>
    <row r="2" spans="1:13" x14ac:dyDescent="0.25">
      <c r="A2" s="9"/>
      <c r="C2" s="99" t="s">
        <v>84</v>
      </c>
      <c r="D2" s="109"/>
      <c r="F2" s="5"/>
      <c r="G2" s="5"/>
      <c r="H2" s="99" t="s">
        <v>75</v>
      </c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10">
        <f>C4+C5</f>
        <v>10100</v>
      </c>
      <c r="D3" s="111" t="s">
        <v>71</v>
      </c>
      <c r="F3" s="72" t="s">
        <v>66</v>
      </c>
      <c r="G3" s="84" t="s">
        <v>62</v>
      </c>
      <c r="H3" s="76"/>
      <c r="I3" s="74"/>
      <c r="J3" s="76"/>
      <c r="L3" t="s">
        <v>70</v>
      </c>
      <c r="M3">
        <v>314</v>
      </c>
    </row>
    <row r="4" spans="1:13" ht="30" x14ac:dyDescent="0.25">
      <c r="A4" s="12" t="s">
        <v>9</v>
      </c>
      <c r="B4" s="11"/>
      <c r="C4" s="110">
        <v>2500</v>
      </c>
      <c r="D4" s="112"/>
      <c r="F4" s="83"/>
      <c r="G4" s="84" t="s">
        <v>57</v>
      </c>
      <c r="H4" s="97">
        <v>34.270000000000003</v>
      </c>
      <c r="I4" s="74">
        <f>H4*10.764</f>
        <v>368.88228000000004</v>
      </c>
      <c r="J4" s="73"/>
      <c r="K4" s="3"/>
      <c r="L4" s="3"/>
    </row>
    <row r="5" spans="1:13" x14ac:dyDescent="0.25">
      <c r="A5" s="9" t="s">
        <v>10</v>
      </c>
      <c r="B5" s="11"/>
      <c r="C5" s="110">
        <v>7600</v>
      </c>
      <c r="D5" s="112"/>
      <c r="F5" s="5"/>
      <c r="G5" s="73"/>
      <c r="H5" s="73"/>
      <c r="I5" s="74"/>
    </row>
    <row r="6" spans="1:13" x14ac:dyDescent="0.25">
      <c r="A6" s="9" t="s">
        <v>11</v>
      </c>
      <c r="B6" s="11"/>
      <c r="C6" s="110">
        <f>C4</f>
        <v>2500</v>
      </c>
      <c r="D6" s="112"/>
      <c r="F6" s="5"/>
      <c r="G6" s="73"/>
      <c r="H6" s="76"/>
      <c r="I6" s="74"/>
    </row>
    <row r="7" spans="1:13" x14ac:dyDescent="0.25">
      <c r="A7" s="9" t="s">
        <v>12</v>
      </c>
      <c r="B7" s="13"/>
      <c r="C7" s="4">
        <f>E9-E8</f>
        <v>20</v>
      </c>
      <c r="D7" s="4"/>
      <c r="E7" s="3"/>
    </row>
    <row r="8" spans="1:13" x14ac:dyDescent="0.25">
      <c r="A8" s="9" t="s">
        <v>13</v>
      </c>
      <c r="B8" s="13"/>
      <c r="C8" s="4">
        <f>C9-C7</f>
        <v>40</v>
      </c>
      <c r="D8" s="84" t="s">
        <v>85</v>
      </c>
      <c r="E8" s="84">
        <v>2005</v>
      </c>
      <c r="F8" s="5"/>
    </row>
    <row r="9" spans="1:13" x14ac:dyDescent="0.25">
      <c r="A9" s="9" t="s">
        <v>14</v>
      </c>
      <c r="B9" s="13"/>
      <c r="C9" s="4">
        <v>60</v>
      </c>
      <c r="D9" s="85"/>
      <c r="E9" s="84">
        <v>2025</v>
      </c>
      <c r="M9" s="71"/>
    </row>
    <row r="10" spans="1:13" ht="30" x14ac:dyDescent="0.25">
      <c r="A10" s="12" t="s">
        <v>15</v>
      </c>
      <c r="B10" s="13"/>
      <c r="C10" s="4">
        <f>90*C7/C9</f>
        <v>30</v>
      </c>
      <c r="D10" s="83" t="s">
        <v>88</v>
      </c>
      <c r="E10" s="73" t="s">
        <v>87</v>
      </c>
      <c r="F10" s="71"/>
      <c r="G10" s="71"/>
    </row>
    <row r="11" spans="1:13" x14ac:dyDescent="0.25">
      <c r="A11" s="9"/>
      <c r="B11" s="14"/>
      <c r="C11" s="113">
        <f>C10%</f>
        <v>0.3</v>
      </c>
      <c r="D11" s="113"/>
      <c r="E11" s="3"/>
    </row>
    <row r="12" spans="1:13" x14ac:dyDescent="0.25">
      <c r="A12" s="9" t="s">
        <v>16</v>
      </c>
      <c r="B12" s="11"/>
      <c r="C12" s="110">
        <f>C6*C11</f>
        <v>750</v>
      </c>
      <c r="D12" s="112"/>
      <c r="E12" s="73"/>
      <c r="F12">
        <f>2025-20</f>
        <v>2005</v>
      </c>
    </row>
    <row r="13" spans="1:13" x14ac:dyDescent="0.25">
      <c r="A13" s="9" t="s">
        <v>17</v>
      </c>
      <c r="B13" s="11"/>
      <c r="C13" s="110">
        <f>C6-C12</f>
        <v>1750</v>
      </c>
      <c r="D13" s="112"/>
    </row>
    <row r="14" spans="1:13" x14ac:dyDescent="0.25">
      <c r="A14" s="9" t="s">
        <v>10</v>
      </c>
      <c r="B14" s="11"/>
      <c r="C14" s="110">
        <f>C5</f>
        <v>7600</v>
      </c>
      <c r="D14" s="112"/>
      <c r="F14" s="71"/>
      <c r="G14" s="71"/>
      <c r="H14" s="4"/>
    </row>
    <row r="15" spans="1:13" x14ac:dyDescent="0.25">
      <c r="B15" s="11"/>
      <c r="C15" s="110"/>
      <c r="D15" s="112"/>
      <c r="H15" s="4"/>
    </row>
    <row r="16" spans="1:13" x14ac:dyDescent="0.25">
      <c r="A16" s="15" t="s">
        <v>18</v>
      </c>
      <c r="B16" s="16"/>
      <c r="C16" s="111">
        <f>C14+C13</f>
        <v>9350</v>
      </c>
      <c r="D16" s="111"/>
      <c r="E16" s="31"/>
      <c r="F16">
        <f>3459375/369</f>
        <v>9375</v>
      </c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21" t="s">
        <v>57</v>
      </c>
      <c r="B18" s="5"/>
      <c r="C18" s="114">
        <v>369</v>
      </c>
      <c r="D18" s="114"/>
      <c r="E18" s="94"/>
      <c r="H18" s="96"/>
    </row>
    <row r="19" spans="1:8" x14ac:dyDescent="0.25">
      <c r="A19" s="9"/>
      <c r="B19" s="4"/>
      <c r="C19" s="115">
        <f>C18*C16</f>
        <v>3450150</v>
      </c>
      <c r="D19" s="116" t="s">
        <v>41</v>
      </c>
      <c r="E19" s="95"/>
      <c r="H19" s="4"/>
    </row>
    <row r="20" spans="1:8" x14ac:dyDescent="0.25">
      <c r="A20" s="9"/>
      <c r="B20" s="31"/>
      <c r="C20" s="117">
        <f>C19*0.9</f>
        <v>3105135</v>
      </c>
      <c r="D20" s="116" t="s">
        <v>19</v>
      </c>
      <c r="E20" s="75"/>
      <c r="F20" s="6"/>
      <c r="H20" s="71"/>
    </row>
    <row r="21" spans="1:8" x14ac:dyDescent="0.25">
      <c r="A21" s="9"/>
      <c r="C21" s="117">
        <f>C19*80%</f>
        <v>2760120</v>
      </c>
      <c r="D21" s="116" t="s">
        <v>20</v>
      </c>
      <c r="E21" s="75"/>
      <c r="F21" s="31"/>
    </row>
    <row r="22" spans="1:8" x14ac:dyDescent="0.25">
      <c r="A22" s="9"/>
      <c r="E22" s="75"/>
    </row>
    <row r="23" spans="1:8" x14ac:dyDescent="0.25">
      <c r="A23" s="17" t="s">
        <v>21</v>
      </c>
      <c r="B23" s="18"/>
      <c r="C23" s="118">
        <f>C4*D23</f>
        <v>922500</v>
      </c>
      <c r="D23" s="118">
        <f>C18</f>
        <v>369</v>
      </c>
      <c r="E23" s="75"/>
    </row>
    <row r="24" spans="1:8" x14ac:dyDescent="0.25">
      <c r="A24" s="9" t="s">
        <v>22</v>
      </c>
      <c r="E24" s="3"/>
    </row>
    <row r="25" spans="1:8" x14ac:dyDescent="0.25">
      <c r="A25" s="19" t="s">
        <v>23</v>
      </c>
      <c r="B25" s="10"/>
      <c r="C25" s="117">
        <f>C19*0.03/12</f>
        <v>8625.375</v>
      </c>
      <c r="D25" s="117"/>
      <c r="E25" s="75"/>
    </row>
    <row r="26" spans="1:8" x14ac:dyDescent="0.25">
      <c r="C26" s="117"/>
      <c r="D26" s="117"/>
      <c r="F26" s="73" t="s">
        <v>79</v>
      </c>
    </row>
    <row r="27" spans="1:8" x14ac:dyDescent="0.25">
      <c r="A27" s="5" t="s">
        <v>76</v>
      </c>
      <c r="B27" s="5"/>
      <c r="C27" s="119"/>
      <c r="D27" s="119"/>
    </row>
    <row r="28" spans="1:8" x14ac:dyDescent="0.25">
      <c r="D28" s="120"/>
    </row>
    <row r="29" spans="1:8" x14ac:dyDescent="0.25">
      <c r="A29" s="73" t="s">
        <v>82</v>
      </c>
      <c r="B29" s="73"/>
      <c r="G29" s="3"/>
      <c r="H29" s="3"/>
    </row>
    <row r="30" spans="1:8" ht="18.75" x14ac:dyDescent="0.3">
      <c r="A30" s="73" t="s">
        <v>83</v>
      </c>
      <c r="B30" s="100">
        <v>3000000</v>
      </c>
      <c r="E30" s="105" t="s">
        <v>77</v>
      </c>
      <c r="F30" s="105"/>
      <c r="G30" s="3"/>
      <c r="H30" s="3"/>
    </row>
    <row r="31" spans="1:8" ht="18.75" x14ac:dyDescent="0.3">
      <c r="E31" s="105" t="s">
        <v>78</v>
      </c>
      <c r="F31" s="105"/>
      <c r="G31" s="3"/>
      <c r="H31" s="3"/>
    </row>
    <row r="32" spans="1:8" ht="18.75" x14ac:dyDescent="0.3">
      <c r="B32">
        <f>B30/D23</f>
        <v>8130.0813008130081</v>
      </c>
      <c r="E32" s="98" t="s">
        <v>41</v>
      </c>
      <c r="F32" s="98">
        <f>C19</f>
        <v>3450150</v>
      </c>
      <c r="G32" s="3"/>
      <c r="H32" s="3"/>
    </row>
    <row r="33" spans="1:8" ht="18.75" x14ac:dyDescent="0.3">
      <c r="E33" s="98" t="s">
        <v>19</v>
      </c>
      <c r="F33" s="98">
        <f>C20</f>
        <v>3105135</v>
      </c>
      <c r="G33" s="3"/>
      <c r="H33" s="75">
        <f>F32*80</f>
        <v>276012000</v>
      </c>
    </row>
    <row r="34" spans="1:8" ht="18.75" x14ac:dyDescent="0.3">
      <c r="E34" s="98" t="s">
        <v>20</v>
      </c>
      <c r="F34" s="98">
        <f>C21</f>
        <v>2760120</v>
      </c>
      <c r="G34" s="3"/>
      <c r="H34" s="3"/>
    </row>
    <row r="35" spans="1:8" x14ac:dyDescent="0.25">
      <c r="G35" s="3"/>
      <c r="H35" s="3"/>
    </row>
    <row r="36" spans="1:8" x14ac:dyDescent="0.25">
      <c r="E36" s="3"/>
      <c r="F36" s="3"/>
      <c r="G36" s="3"/>
      <c r="H36" s="3"/>
    </row>
    <row r="37" spans="1:8" x14ac:dyDescent="0.25">
      <c r="E37" s="3"/>
      <c r="F37" s="3"/>
      <c r="G37" s="3"/>
      <c r="H37" s="3"/>
    </row>
    <row r="38" spans="1:8" x14ac:dyDescent="0.25">
      <c r="E38" s="3"/>
      <c r="F38" s="3"/>
      <c r="G38" s="3"/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 s="116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tabSelected="1" topLeftCell="D1" zoomScaleNormal="100" workbookViewId="0">
      <selection activeCell="P22" sqref="P22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6.425781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73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74</v>
      </c>
      <c r="O1" s="1" t="s">
        <v>62</v>
      </c>
      <c r="P1" s="1" t="s">
        <v>72</v>
      </c>
      <c r="Q1" s="1" t="s">
        <v>1</v>
      </c>
      <c r="R1" s="1" t="s">
        <v>68</v>
      </c>
      <c r="S1" s="1" t="s">
        <v>67</v>
      </c>
      <c r="U1" s="2" t="s">
        <v>37</v>
      </c>
      <c r="V1" s="2"/>
      <c r="W1" s="2"/>
      <c r="X1" s="2"/>
      <c r="Y1" s="2"/>
    </row>
    <row r="2" spans="1:32" x14ac:dyDescent="0.25">
      <c r="B2">
        <f>C2/1.2</f>
        <v>420.83333333333337</v>
      </c>
      <c r="C2">
        <v>505</v>
      </c>
      <c r="D2" s="87">
        <f>C2*1.2</f>
        <v>606</v>
      </c>
      <c r="E2" s="87">
        <v>5100000</v>
      </c>
      <c r="F2" s="87">
        <f>E2/B2</f>
        <v>12118.811881188118</v>
      </c>
      <c r="G2" s="77">
        <f>E2/C2</f>
        <v>10099.009900990099</v>
      </c>
      <c r="H2">
        <f>E2/D2</f>
        <v>8415.8415841584156</v>
      </c>
      <c r="I2">
        <v>2</v>
      </c>
      <c r="J2">
        <v>201</v>
      </c>
      <c r="O2" s="86">
        <f>P2/1.2</f>
        <v>412.61999999999995</v>
      </c>
      <c r="P2" s="87">
        <f>46*10.764</f>
        <v>495.14399999999995</v>
      </c>
      <c r="Q2" s="87">
        <v>4350000</v>
      </c>
      <c r="R2" s="87">
        <f t="shared" ref="R2:R3" si="0">Q2/O2</f>
        <v>10542.387669041735</v>
      </c>
      <c r="S2" s="122">
        <f t="shared" ref="S2:S7" si="1">Q2/P2</f>
        <v>8785.3230575347789</v>
      </c>
      <c r="T2" s="87"/>
      <c r="U2" s="88">
        <v>2022</v>
      </c>
      <c r="V2" s="3"/>
      <c r="W2" s="3"/>
      <c r="X2" s="3"/>
      <c r="Y2" s="3"/>
      <c r="AB2" s="33"/>
    </row>
    <row r="3" spans="1:32" x14ac:dyDescent="0.25">
      <c r="B3" s="92">
        <v>500</v>
      </c>
      <c r="C3">
        <v>550</v>
      </c>
      <c r="D3" s="87">
        <f t="shared" ref="D3:D10" si="2">C3*1.2</f>
        <v>660</v>
      </c>
      <c r="E3" s="87">
        <v>4800000</v>
      </c>
      <c r="F3" s="87">
        <f t="shared" ref="F3:F5" si="3">E3/B3</f>
        <v>9600</v>
      </c>
      <c r="G3" s="101">
        <f t="shared" ref="G3:G12" si="4">E3/C3</f>
        <v>8727.2727272727279</v>
      </c>
      <c r="H3">
        <f t="shared" ref="H3:H7" si="5">E3/D3</f>
        <v>7272.727272727273</v>
      </c>
      <c r="I3">
        <v>5</v>
      </c>
      <c r="J3">
        <v>503</v>
      </c>
      <c r="O3" s="86">
        <f>P3/1.2</f>
        <v>390.19499999999999</v>
      </c>
      <c r="P3" s="87">
        <f>43.5*10.764</f>
        <v>468.23399999999998</v>
      </c>
      <c r="Q3" s="87">
        <v>6700000</v>
      </c>
      <c r="R3" s="87">
        <f t="shared" si="0"/>
        <v>17170.90172862287</v>
      </c>
      <c r="S3" s="87">
        <f t="shared" si="1"/>
        <v>14309.08477385239</v>
      </c>
      <c r="T3" s="87"/>
      <c r="U3" s="88"/>
      <c r="V3" s="3"/>
      <c r="W3" s="3"/>
      <c r="X3" s="3"/>
      <c r="Y3" s="3"/>
      <c r="AF3" s="33"/>
    </row>
    <row r="4" spans="1:32" x14ac:dyDescent="0.25">
      <c r="B4" s="71">
        <v>490</v>
      </c>
      <c r="C4">
        <f t="shared" ref="C4:C14" si="6">B4*1.2</f>
        <v>588</v>
      </c>
      <c r="D4" s="87">
        <f t="shared" si="2"/>
        <v>705.6</v>
      </c>
      <c r="E4" s="87">
        <v>4500000</v>
      </c>
      <c r="F4" s="87">
        <f t="shared" si="3"/>
        <v>9183.6734693877552</v>
      </c>
      <c r="G4" s="77">
        <f t="shared" si="4"/>
        <v>7653.0612244897957</v>
      </c>
      <c r="H4">
        <f t="shared" si="5"/>
        <v>6377.5510204081629</v>
      </c>
      <c r="I4">
        <v>2</v>
      </c>
      <c r="J4">
        <v>203</v>
      </c>
      <c r="O4" s="86"/>
      <c r="P4" s="87">
        <f>26.39*10.764</f>
        <v>284.06196</v>
      </c>
      <c r="Q4" s="87">
        <v>2000000</v>
      </c>
      <c r="R4" s="87" t="e">
        <f>Q4/O4</f>
        <v>#DIV/0!</v>
      </c>
      <c r="S4" s="87">
        <f t="shared" si="1"/>
        <v>7040.7174547412124</v>
      </c>
      <c r="T4" s="87"/>
      <c r="U4" s="88"/>
      <c r="V4" s="3"/>
      <c r="W4" s="3"/>
      <c r="X4" s="3"/>
      <c r="Y4" s="3"/>
    </row>
    <row r="5" spans="1:32" x14ac:dyDescent="0.25">
      <c r="B5" s="71">
        <f>C5/1.2</f>
        <v>304.16666666666669</v>
      </c>
      <c r="C5">
        <v>365</v>
      </c>
      <c r="D5" s="87">
        <f t="shared" si="2"/>
        <v>438</v>
      </c>
      <c r="E5" s="87">
        <v>3600000</v>
      </c>
      <c r="F5" s="87">
        <f t="shared" si="3"/>
        <v>11835.616438356165</v>
      </c>
      <c r="G5" s="101">
        <f t="shared" si="4"/>
        <v>9863.0136986301368</v>
      </c>
      <c r="H5">
        <f t="shared" si="5"/>
        <v>8219.17808219178</v>
      </c>
      <c r="I5">
        <v>2</v>
      </c>
      <c r="J5">
        <v>201</v>
      </c>
      <c r="O5" s="86">
        <f>P5/1.2</f>
        <v>326.77710000000002</v>
      </c>
      <c r="P5" s="87">
        <f>36.43*10.764</f>
        <v>392.13252</v>
      </c>
      <c r="Q5" s="87">
        <v>3400000</v>
      </c>
      <c r="R5" s="87">
        <f>Q5/O5</f>
        <v>10404.645857986989</v>
      </c>
      <c r="S5" s="122">
        <f t="shared" si="1"/>
        <v>8670.5382149891575</v>
      </c>
      <c r="T5" s="87"/>
      <c r="U5" s="88"/>
      <c r="V5" s="3"/>
      <c r="W5" s="3"/>
      <c r="X5" s="3"/>
      <c r="Y5" s="3"/>
    </row>
    <row r="6" spans="1:32" x14ac:dyDescent="0.25">
      <c r="B6">
        <f>C6/1.2</f>
        <v>654.16666666666674</v>
      </c>
      <c r="C6">
        <v>785</v>
      </c>
      <c r="D6" s="87">
        <f t="shared" si="2"/>
        <v>942</v>
      </c>
      <c r="E6" s="87">
        <v>9500000</v>
      </c>
      <c r="F6" s="87">
        <f>E6/B6</f>
        <v>14522.292993630572</v>
      </c>
      <c r="G6" s="77">
        <f t="shared" si="4"/>
        <v>12101.910828025477</v>
      </c>
      <c r="H6">
        <f t="shared" si="5"/>
        <v>10084.925690021231</v>
      </c>
      <c r="I6">
        <v>4</v>
      </c>
      <c r="J6" t="s">
        <v>86</v>
      </c>
      <c r="O6" s="87">
        <f>P6/1.2</f>
        <v>187.5</v>
      </c>
      <c r="P6" s="87">
        <v>225</v>
      </c>
      <c r="Q6" s="87">
        <v>2275000</v>
      </c>
      <c r="R6" s="87">
        <f>Q6/O6</f>
        <v>12133.333333333334</v>
      </c>
      <c r="S6" s="102">
        <f t="shared" si="1"/>
        <v>10111.111111111111</v>
      </c>
      <c r="T6" s="87"/>
      <c r="U6" s="88"/>
      <c r="V6" s="3"/>
      <c r="W6" s="3"/>
      <c r="X6" s="3"/>
      <c r="Y6" s="3"/>
    </row>
    <row r="7" spans="1:32" x14ac:dyDescent="0.25">
      <c r="B7">
        <f>C7/1.2</f>
        <v>385</v>
      </c>
      <c r="C7">
        <v>462</v>
      </c>
      <c r="D7" s="87">
        <f t="shared" si="2"/>
        <v>554.4</v>
      </c>
      <c r="E7" s="87">
        <v>5600000</v>
      </c>
      <c r="F7" s="87">
        <f>ROUND((E7/B7),0)</f>
        <v>14545</v>
      </c>
      <c r="G7" s="77">
        <f t="shared" si="4"/>
        <v>12121.212121212122</v>
      </c>
      <c r="H7">
        <f t="shared" si="5"/>
        <v>10101.010101010101</v>
      </c>
      <c r="I7">
        <v>2</v>
      </c>
      <c r="J7">
        <v>204</v>
      </c>
      <c r="O7" s="87"/>
      <c r="P7" s="87">
        <f>48.03*10.764</f>
        <v>516.99491999999998</v>
      </c>
      <c r="Q7" s="87">
        <v>4950000</v>
      </c>
      <c r="R7" s="87" t="e">
        <f>T7/#REF!</f>
        <v>#REF!</v>
      </c>
      <c r="S7" s="102">
        <f t="shared" si="1"/>
        <v>9574.5621639763885</v>
      </c>
      <c r="T7" s="87"/>
      <c r="U7" s="88"/>
      <c r="V7" s="3"/>
      <c r="W7" s="3"/>
      <c r="X7" s="3"/>
      <c r="Y7" s="3"/>
    </row>
    <row r="8" spans="1:32" x14ac:dyDescent="0.25">
      <c r="B8">
        <f>C8/1.2</f>
        <v>286.66666666666669</v>
      </c>
      <c r="C8">
        <v>344</v>
      </c>
      <c r="D8" s="87">
        <f t="shared" si="2"/>
        <v>412.8</v>
      </c>
      <c r="E8" s="87">
        <v>3200000</v>
      </c>
      <c r="F8" s="87">
        <f t="shared" ref="F8:F14" si="7">ROUND((E8/B8),0)</f>
        <v>11163</v>
      </c>
      <c r="G8" s="101">
        <f t="shared" si="4"/>
        <v>9302.3255813953492</v>
      </c>
      <c r="H8">
        <f t="shared" ref="H8:H13" si="8">F8/D8</f>
        <v>27.042151162790695</v>
      </c>
      <c r="O8" s="87"/>
      <c r="P8" s="87"/>
      <c r="Q8" s="87"/>
      <c r="R8" s="87" t="e">
        <f>T8/#REF!</f>
        <v>#REF!</v>
      </c>
      <c r="S8" s="87"/>
      <c r="T8" s="87"/>
      <c r="U8" s="88"/>
      <c r="V8" s="3"/>
      <c r="W8" s="3"/>
      <c r="X8" s="3"/>
      <c r="Y8" s="3"/>
    </row>
    <row r="9" spans="1:32" x14ac:dyDescent="0.25">
      <c r="B9">
        <f>C9/1.2</f>
        <v>408.33333333333337</v>
      </c>
      <c r="C9">
        <v>490</v>
      </c>
      <c r="D9" s="87">
        <f t="shared" si="2"/>
        <v>588</v>
      </c>
      <c r="E9" s="87">
        <v>485000000</v>
      </c>
      <c r="F9" s="87">
        <f t="shared" si="7"/>
        <v>1187755</v>
      </c>
      <c r="G9" s="77">
        <f t="shared" si="4"/>
        <v>989795.91836734698</v>
      </c>
      <c r="H9">
        <f t="shared" si="8"/>
        <v>2019.9914965986395</v>
      </c>
      <c r="O9" s="87"/>
      <c r="P9" s="87"/>
      <c r="Q9" s="87"/>
      <c r="R9" s="87" t="e">
        <f>T9/#REF!</f>
        <v>#REF!</v>
      </c>
      <c r="S9" s="87"/>
      <c r="T9" s="87"/>
      <c r="U9" s="3"/>
      <c r="V9" s="3"/>
      <c r="W9" s="3"/>
      <c r="X9" s="3"/>
      <c r="Y9" s="3"/>
    </row>
    <row r="10" spans="1:32" ht="16.5" x14ac:dyDescent="0.3">
      <c r="B10">
        <f>C10/1.2</f>
        <v>433.33333333333337</v>
      </c>
      <c r="C10">
        <v>520</v>
      </c>
      <c r="D10" s="87">
        <f t="shared" si="2"/>
        <v>624</v>
      </c>
      <c r="E10" s="87">
        <v>4800000</v>
      </c>
      <c r="F10" s="87">
        <f t="shared" si="7"/>
        <v>11077</v>
      </c>
      <c r="G10" s="77">
        <f t="shared" si="4"/>
        <v>9230.7692307692305</v>
      </c>
      <c r="H10">
        <f t="shared" si="8"/>
        <v>17.751602564102566</v>
      </c>
      <c r="O10" s="87"/>
      <c r="P10" s="87" t="e">
        <f>#REF!*1.1</f>
        <v>#REF!</v>
      </c>
      <c r="Q10" s="87"/>
      <c r="R10" s="87" t="e">
        <f>T10/#REF!</f>
        <v>#REF!</v>
      </c>
      <c r="S10" s="87"/>
      <c r="T10" s="87"/>
      <c r="U10" s="3"/>
      <c r="V10" s="3"/>
      <c r="W10" s="89"/>
      <c r="X10" s="90"/>
      <c r="Y10" s="90"/>
      <c r="Z10" s="22"/>
      <c r="AA10" s="22"/>
      <c r="AB10" s="22"/>
      <c r="AC10" s="22"/>
      <c r="AD10" s="22"/>
    </row>
    <row r="11" spans="1:32" ht="18.75" x14ac:dyDescent="0.25">
      <c r="C11">
        <f t="shared" si="6"/>
        <v>0</v>
      </c>
      <c r="D11">
        <f t="shared" ref="D11:D14" si="9">C11*1.2</f>
        <v>0</v>
      </c>
      <c r="E11" s="87"/>
      <c r="F11" t="e">
        <f t="shared" si="7"/>
        <v>#DIV/0!</v>
      </c>
      <c r="G11" s="77" t="e">
        <f t="shared" si="4"/>
        <v>#DIV/0!</v>
      </c>
      <c r="H11" t="e">
        <f t="shared" si="8"/>
        <v>#DIV/0!</v>
      </c>
      <c r="P11" s="87" t="e">
        <f>#REF!*1.1</f>
        <v>#REF!</v>
      </c>
      <c r="Q11" s="87"/>
      <c r="S11" s="87"/>
      <c r="T11" s="87"/>
      <c r="U11" s="3"/>
      <c r="V11" s="3"/>
      <c r="W11" s="91"/>
      <c r="X11" s="3"/>
      <c r="Y11" s="3"/>
    </row>
    <row r="12" spans="1:32" x14ac:dyDescent="0.25">
      <c r="C12">
        <f t="shared" si="6"/>
        <v>0</v>
      </c>
      <c r="D12">
        <f t="shared" si="9"/>
        <v>0</v>
      </c>
      <c r="E12" s="87"/>
      <c r="F12" t="e">
        <f t="shared" si="7"/>
        <v>#DIV/0!</v>
      </c>
      <c r="G12" s="77" t="e">
        <f t="shared" si="4"/>
        <v>#DIV/0!</v>
      </c>
      <c r="H12" t="e">
        <f t="shared" si="8"/>
        <v>#DIV/0!</v>
      </c>
      <c r="I12">
        <f t="shared" ref="I12:I14" si="10">U12</f>
        <v>0</v>
      </c>
      <c r="J12">
        <f t="shared" ref="J12:J14" si="11">V12</f>
        <v>0</v>
      </c>
      <c r="P12" s="87" t="e">
        <f>#REF!*1.1</f>
        <v>#REF!</v>
      </c>
      <c r="Q12" s="87"/>
      <c r="S12" s="87"/>
      <c r="T12" s="87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6"/>
        <v>0</v>
      </c>
      <c r="D13">
        <f t="shared" si="9"/>
        <v>0</v>
      </c>
      <c r="E13" s="87"/>
      <c r="F13" t="e">
        <f t="shared" si="7"/>
        <v>#DIV/0!</v>
      </c>
      <c r="G13" t="e">
        <f t="shared" ref="G13:G14" si="12">ROUND((E13/C13),0)</f>
        <v>#DIV/0!</v>
      </c>
      <c r="H13" t="e">
        <f t="shared" si="8"/>
        <v>#DIV/0!</v>
      </c>
      <c r="I13">
        <f t="shared" si="10"/>
        <v>0</v>
      </c>
      <c r="J13">
        <f t="shared" si="11"/>
        <v>0</v>
      </c>
      <c r="S13" s="87"/>
      <c r="T13" s="87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6"/>
        <v>0</v>
      </c>
      <c r="D14">
        <f t="shared" si="9"/>
        <v>0</v>
      </c>
      <c r="E14" s="87"/>
      <c r="F14" t="e">
        <f t="shared" si="7"/>
        <v>#DIV/0!</v>
      </c>
      <c r="G14" t="e">
        <f t="shared" si="12"/>
        <v>#DIV/0!</v>
      </c>
      <c r="H14" t="e">
        <f t="shared" ref="H14" si="13">ROUND((E14/D14),0)</f>
        <v>#DIV/0!</v>
      </c>
      <c r="I14">
        <f t="shared" si="10"/>
        <v>0</v>
      </c>
      <c r="J14">
        <f t="shared" si="11"/>
        <v>0</v>
      </c>
      <c r="S14" s="87"/>
      <c r="T14" s="87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4">B15*1.2</f>
        <v>0</v>
      </c>
      <c r="D15">
        <f t="shared" ref="D15:D18" si="15">C15*1.2</f>
        <v>0</v>
      </c>
      <c r="E15" s="87"/>
      <c r="F15" t="e">
        <f t="shared" ref="F15:F18" si="16">ROUND((E15/B15),0)</f>
        <v>#DIV/0!</v>
      </c>
      <c r="G15" t="e">
        <f t="shared" ref="G15:G18" si="17">ROUND((E15/C15),0)</f>
        <v>#DIV/0!</v>
      </c>
      <c r="H15" t="e">
        <f t="shared" ref="H15:H18" si="18">ROUND((E15/D15),0)</f>
        <v>#DIV/0!</v>
      </c>
      <c r="I15">
        <f t="shared" ref="I15:J18" si="19">U15</f>
        <v>0</v>
      </c>
      <c r="J15">
        <f t="shared" si="19"/>
        <v>0</v>
      </c>
      <c r="S15" s="87"/>
      <c r="T15" s="87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0">B16*1.2</f>
        <v>0</v>
      </c>
      <c r="D16">
        <f t="shared" si="15"/>
        <v>0</v>
      </c>
      <c r="E16" s="87"/>
      <c r="F16" t="e">
        <f t="shared" si="16"/>
        <v>#DIV/0!</v>
      </c>
      <c r="G16" t="e">
        <f t="shared" si="17"/>
        <v>#DIV/0!</v>
      </c>
      <c r="H16" t="e">
        <f t="shared" si="18"/>
        <v>#DIV/0!</v>
      </c>
      <c r="I16">
        <f t="shared" si="19"/>
        <v>0</v>
      </c>
      <c r="J16">
        <f t="shared" si="19"/>
        <v>0</v>
      </c>
      <c r="S16" s="87"/>
      <c r="T16" s="87"/>
    </row>
    <row r="17" spans="1:25" x14ac:dyDescent="0.25">
      <c r="B17">
        <f t="shared" ref="B17:B18" si="21">O17</f>
        <v>0</v>
      </c>
      <c r="C17">
        <f t="shared" si="20"/>
        <v>0</v>
      </c>
      <c r="D17">
        <f t="shared" si="15"/>
        <v>0</v>
      </c>
      <c r="E17" s="87"/>
      <c r="F17" t="e">
        <f t="shared" si="16"/>
        <v>#DIV/0!</v>
      </c>
      <c r="G17" t="e">
        <f t="shared" si="17"/>
        <v>#DIV/0!</v>
      </c>
      <c r="H17" t="e">
        <f t="shared" si="18"/>
        <v>#DIV/0!</v>
      </c>
      <c r="I17">
        <f t="shared" si="19"/>
        <v>0</v>
      </c>
      <c r="J17">
        <f t="shared" si="19"/>
        <v>0</v>
      </c>
      <c r="S17" s="87"/>
      <c r="T17" s="87"/>
    </row>
    <row r="18" spans="1:25" x14ac:dyDescent="0.25">
      <c r="B18">
        <f t="shared" si="21"/>
        <v>0</v>
      </c>
      <c r="C18">
        <f t="shared" si="20"/>
        <v>0</v>
      </c>
      <c r="D18">
        <f t="shared" si="15"/>
        <v>0</v>
      </c>
      <c r="E18" s="87"/>
      <c r="F18" t="e">
        <f t="shared" si="16"/>
        <v>#DIV/0!</v>
      </c>
      <c r="G18" t="e">
        <f t="shared" si="17"/>
        <v>#DIV/0!</v>
      </c>
      <c r="H18" t="e">
        <f t="shared" si="18"/>
        <v>#DIV/0!</v>
      </c>
      <c r="I18">
        <f t="shared" si="19"/>
        <v>0</v>
      </c>
      <c r="J18">
        <f t="shared" si="19"/>
        <v>0</v>
      </c>
      <c r="S18" s="87"/>
      <c r="T18" s="87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61</v>
      </c>
      <c r="D22" s="78"/>
      <c r="E22" s="93"/>
      <c r="F22" s="80" t="s">
        <v>62</v>
      </c>
      <c r="G22" s="80">
        <v>394</v>
      </c>
      <c r="H22" s="78"/>
      <c r="I22" s="77"/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45:M117"/>
  <sheetViews>
    <sheetView topLeftCell="A19" zoomScale="130" zoomScaleNormal="130" workbookViewId="0">
      <selection activeCell="I46" sqref="I46"/>
    </sheetView>
  </sheetViews>
  <sheetFormatPr defaultRowHeight="15" x14ac:dyDescent="0.25"/>
  <sheetData>
    <row r="45" spans="8:9" x14ac:dyDescent="0.25">
      <c r="H45" t="s">
        <v>89</v>
      </c>
      <c r="I45" t="s">
        <v>90</v>
      </c>
    </row>
    <row r="117" spans="6:13" x14ac:dyDescent="0.25">
      <c r="F117" s="106" t="s">
        <v>55</v>
      </c>
      <c r="G117" s="106"/>
      <c r="H117" s="106"/>
      <c r="I117" s="106"/>
      <c r="J117" s="106"/>
      <c r="K117" s="106"/>
      <c r="L117" s="106"/>
      <c r="M117" s="106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M19:Q53"/>
  <sheetViews>
    <sheetView topLeftCell="A19" workbookViewId="0">
      <selection activeCell="N32" sqref="N32:N33"/>
    </sheetView>
  </sheetViews>
  <sheetFormatPr defaultRowHeight="15" x14ac:dyDescent="0.25"/>
  <sheetData>
    <row r="19" spans="13:14" x14ac:dyDescent="0.25">
      <c r="M19" t="s">
        <v>80</v>
      </c>
      <c r="N19">
        <v>4</v>
      </c>
    </row>
    <row r="53" spans="16:17" x14ac:dyDescent="0.25">
      <c r="P53" t="s">
        <v>81</v>
      </c>
      <c r="Q53">
        <v>10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24" workbookViewId="0">
      <selection activeCell="A373" sqref="A37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2025-02-08T10:18:03Z</dcterms:modified>
</cp:coreProperties>
</file>