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DA2B4CD5-51A7-4548-8D68-190AF2CDE76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20-20" sheetId="10" r:id="rId2"/>
    <sheet name="Area" sheetId="11" r:id="rId3"/>
    <sheet name="rate" sheetId="12" r:id="rId4"/>
  </sheets>
  <calcPr calcId="191029"/>
</workbook>
</file>

<file path=xl/calcChain.xml><?xml version="1.0" encoding="utf-8"?>
<calcChain xmlns="http://schemas.openxmlformats.org/spreadsheetml/2006/main">
  <c r="G16" i="1" l="1"/>
  <c r="C7" i="1"/>
  <c r="F14" i="1"/>
  <c r="F11" i="10" l="1"/>
  <c r="F15" i="1"/>
  <c r="L4" i="10" l="1"/>
  <c r="L5" i="10"/>
  <c r="L6" i="10"/>
  <c r="L7" i="10"/>
  <c r="M7" i="10" s="1"/>
  <c r="P7" i="10" s="1"/>
  <c r="L8" i="10"/>
  <c r="L9" i="10"/>
  <c r="F30" i="1"/>
  <c r="F32" i="1" s="1"/>
  <c r="O3" i="10"/>
  <c r="P3" i="10"/>
  <c r="O4" i="10"/>
  <c r="O5" i="10"/>
  <c r="P5" i="10"/>
  <c r="O6" i="10"/>
  <c r="O8" i="10"/>
  <c r="O9" i="10"/>
  <c r="P9" i="10"/>
  <c r="M3" i="10"/>
  <c r="M4" i="10"/>
  <c r="P4" i="10" s="1"/>
  <c r="M5" i="10"/>
  <c r="M6" i="10"/>
  <c r="P6" i="10" s="1"/>
  <c r="M8" i="10"/>
  <c r="P8" i="10" s="1"/>
  <c r="L3" i="10"/>
  <c r="P2" i="10"/>
  <c r="O2" i="10"/>
  <c r="M2" i="10"/>
  <c r="L2" i="10"/>
  <c r="F31" i="1" l="1"/>
  <c r="O7" i="10"/>
  <c r="C3" i="10"/>
  <c r="D3" i="10" s="1"/>
  <c r="H3" i="10" s="1"/>
  <c r="C4" i="10"/>
  <c r="D4" i="10" s="1"/>
  <c r="H4" i="10" s="1"/>
  <c r="C5" i="10"/>
  <c r="G5" i="10" s="1"/>
  <c r="C6" i="10"/>
  <c r="G6" i="10" s="1"/>
  <c r="C7" i="10"/>
  <c r="D7" i="10" s="1"/>
  <c r="H7" i="10" s="1"/>
  <c r="C8" i="10"/>
  <c r="D8" i="10" s="1"/>
  <c r="C9" i="10"/>
  <c r="D9" i="10" s="1"/>
  <c r="C10" i="10"/>
  <c r="D10" i="10" s="1"/>
  <c r="C11" i="10"/>
  <c r="D11" i="10" s="1"/>
  <c r="C2" i="10"/>
  <c r="G3" i="10"/>
  <c r="I4" i="1"/>
  <c r="I3" i="1"/>
  <c r="M10" i="10"/>
  <c r="F10" i="10"/>
  <c r="G10" i="10"/>
  <c r="M9" i="10"/>
  <c r="F9" i="10"/>
  <c r="F8" i="10"/>
  <c r="F7" i="10"/>
  <c r="F6" i="10"/>
  <c r="F5" i="10"/>
  <c r="G4" i="10"/>
  <c r="F4" i="10"/>
  <c r="F3" i="10"/>
  <c r="F2" i="10"/>
  <c r="D2" i="10"/>
  <c r="H2" i="10" s="1"/>
  <c r="D6" i="10" l="1"/>
  <c r="H6" i="10" s="1"/>
  <c r="D5" i="10"/>
  <c r="H10" i="10"/>
  <c r="H5" i="10"/>
  <c r="H9" i="10"/>
  <c r="G8" i="10"/>
  <c r="G7" i="10"/>
  <c r="H8" i="10"/>
  <c r="G9" i="10"/>
  <c r="G2" i="10"/>
  <c r="B20" i="1" l="1"/>
  <c r="B7" i="1"/>
  <c r="C16" i="1"/>
  <c r="C10" i="1"/>
  <c r="C5" i="1"/>
  <c r="C6" i="1" s="1"/>
  <c r="C11" i="1" l="1"/>
  <c r="C12" i="1" s="1"/>
  <c r="C13" i="1" s="1"/>
  <c r="C17" i="1" s="1"/>
  <c r="C20" i="1" s="1"/>
  <c r="C19" i="1" l="1"/>
  <c r="C18" i="1"/>
  <c r="B8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<sst xmlns="http://schemas.openxmlformats.org/spreadsheetml/2006/main" count="51" uniqueCount="44">
  <si>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</si>
  <si>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</si>
  <si>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</si>
  <si>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</si>
  <si>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</si>
  <si>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</si>
  <si>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</si>
  <si>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</si>
  <si>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</si>
  <si>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</si>
  <si>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</si>
  <si>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</si>
  <si>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</si>
  <si>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</si>
  <si>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</si>
  <si>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</si>
  <si>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</si>
  <si>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</si>
  <si>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</si>
  <si>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>CB - Kalyan Khadakpada Branch - Rajkumar Sharma &amp; Seema Sharma - Flat No. 402, 4th Floor, Raj Nirvana Complex , Village - Pale, Taluka - Ambernath, District - Thane</t>
  </si>
  <si>
    <t>Lead No. 14129</t>
  </si>
  <si>
    <t>Sr. No.</t>
  </si>
  <si>
    <t>Built up area (10%)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</si>
  <si>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</si>
  <si>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</si>
  <si>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</si>
  <si>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</si>
  <si>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</si>
  <si>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</si>
  <si>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</si>
  <si>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BUA (10%)</t>
  </si>
  <si>
    <t>CA Rate</t>
  </si>
  <si>
    <t>BUA Rate</t>
  </si>
  <si>
    <t>08.12.2020</t>
  </si>
  <si>
    <t xml:space="preserve">Agreement </t>
  </si>
  <si>
    <t xml:space="preserve">As per Agreement </t>
  </si>
  <si>
    <t>Area</t>
  </si>
  <si>
    <t>Sq. M.</t>
  </si>
  <si>
    <t>Sq. Ft.</t>
  </si>
  <si>
    <t>BUA (20%)</t>
  </si>
  <si>
    <t>FMV</t>
  </si>
  <si>
    <t>CB (Kalyan Khadakpada Branch)</t>
  </si>
  <si>
    <t>Rajkumar Sharma</t>
  </si>
  <si>
    <t>pandey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</si>
</sst>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  <font>
      <sz val="12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4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7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 applyAlignment="1">
      <alignment horizontal="right"/>
    </xf>
    <xf numFmtId="1" fontId="0" fillId="0" borderId="0" xfId="0" applyNumberFormat="1"/>
    <xf numFmtId="0" fontId="0" fillId="3" borderId="0" xfId="0" applyFill="1"/>
    <xf numFmtId="0" fontId="7" fillId="3" borderId="0" xfId="0" applyFont="1" applyFill="1" applyAlignment="1">
      <alignment horizontal="center"/>
    </xf>
    <xf numFmtId="0" fontId="7" fillId="3" borderId="5" xfId="0" applyFont="1" applyFill="1" applyBorder="1" applyAlignment="1">
      <alignment horizontal="center"/>
    </xf>
    <xf numFmtId="1" fontId="7" fillId="3" borderId="5" xfId="0" applyNumberFormat="1" applyFont="1" applyFill="1" applyBorder="1" applyAlignment="1">
      <alignment horizontal="center"/>
    </xf>
    <xf numFmtId="43" fontId="8" fillId="0" borderId="1" xfId="1" applyFont="1" applyFill="1" applyBorder="1"/>
    <xf numFmtId="166" fontId="0" fillId="0" borderId="0" xfId="1" applyNumberFormat="1" applyFont="1"/>
    <xf numFmtId="4" fontId="0" fillId="3" borderId="0" xfId="0" applyNumberFormat="1" applyFill="1"/>
    <xf numFmtId="166" fontId="8" fillId="0" borderId="1" xfId="1" applyNumberFormat="1" applyFont="1" applyFill="1" applyBorder="1"/>
    <xf numFmtId="0" fontId="8" fillId="0" borderId="1" xfId="0" applyFont="1" applyBorder="1" applyAlignment="1">
      <alignment horizontal="center"/>
    </xf>
    <xf numFmtId="0" fontId="10" fillId="0" borderId="2" xfId="0" applyFont="1" applyFill="1" applyBorder="1"/>
    <xf numFmtId="0" fontId="10" fillId="0" borderId="3" xfId="0" applyFont="1" applyFill="1" applyBorder="1"/>
    <xf numFmtId="0" fontId="11" fillId="0" borderId="1" xfId="0" applyFont="1" applyFill="1" applyBorder="1"/>
    <xf numFmtId="0" fontId="12" fillId="0" borderId="1" xfId="0" applyFont="1" applyFill="1" applyBorder="1" applyAlignment="1">
      <alignment horizontal="center" wrapText="1"/>
    </xf>
    <xf numFmtId="43" fontId="11" fillId="0" borderId="1" xfId="1" applyFont="1" applyFill="1" applyBorder="1"/>
    <xf numFmtId="0" fontId="11" fillId="0" borderId="1" xfId="0" applyFont="1" applyFill="1" applyBorder="1" applyAlignment="1">
      <alignment wrapText="1"/>
    </xf>
    <xf numFmtId="10" fontId="11" fillId="0" borderId="1" xfId="0" applyNumberFormat="1" applyFont="1" applyFill="1" applyBorder="1"/>
    <xf numFmtId="0" fontId="12" fillId="0" borderId="1" xfId="0" applyFont="1" applyFill="1" applyBorder="1"/>
    <xf numFmtId="43" fontId="12" fillId="0" borderId="1" xfId="0" applyNumberFormat="1" applyFont="1" applyFill="1" applyBorder="1"/>
    <xf numFmtId="43" fontId="11" fillId="0" borderId="1" xfId="0" applyNumberFormat="1" applyFont="1" applyFill="1" applyBorder="1"/>
    <xf numFmtId="0" fontId="10" fillId="0" borderId="0" xfId="0" applyFont="1" applyFill="1"/>
    <xf numFmtId="43" fontId="10" fillId="0" borderId="0" xfId="0" applyNumberFormat="1" applyFont="1" applyFill="1"/>
    <xf numFmtId="0" fontId="9" fillId="0" borderId="0" xfId="0" applyFont="1" applyFill="1"/>
    <xf numFmtId="43" fontId="9" fillId="0" borderId="0" xfId="0" applyNumberFormat="1" applyFont="1" applyFill="1"/>
    <xf numFmtId="0" fontId="13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448844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334B3-5CA8-D4AA-70A4-DE6D8594E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73644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7810B6-B54D-B2FB-FEE5-80F346AFD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58349</xdr:colOff>
      <xdr:row>91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BE9BE9-8149-7167-93A2-4378F6B5F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8592749" cy="855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14</xdr:col>
      <xdr:colOff>506087</xdr:colOff>
      <xdr:row>132</xdr:row>
      <xdr:rowOff>86747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C7889D-E5E7-E5A5-2732-5D70AF9F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9040487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506087</xdr:colOff>
      <xdr:row>173</xdr:row>
      <xdr:rowOff>29616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C40C46-C506-BCE3-6850-A04C30281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527000"/>
          <a:ext cx="9040487" cy="7459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14</xdr:col>
      <xdr:colOff>525139</xdr:colOff>
      <xdr:row>209</xdr:row>
      <xdr:rowOff>143799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541D3C-6628-DE93-B0BF-10396527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337500"/>
          <a:ext cx="9059539" cy="662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14</xdr:col>
      <xdr:colOff>525139</xdr:colOff>
      <xdr:row>246</xdr:row>
      <xdr:rowOff>124746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C3F43D-13AD-7A92-B67F-4B316A6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386000"/>
          <a:ext cx="9059539" cy="6601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14</xdr:col>
      <xdr:colOff>115507</xdr:colOff>
      <xdr:row>286</xdr:row>
      <xdr:rowOff>77221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70896EC-0A12-27F8-6A95-E2D84B7F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244000"/>
          <a:ext cx="8649907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14</xdr:col>
      <xdr:colOff>363192</xdr:colOff>
      <xdr:row>325</xdr:row>
      <xdr:rowOff>67668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144FECC-C6C2-DBAF-6259-1EFFCFD0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4864000"/>
          <a:ext cx="8897592" cy="7116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tabSelected="1" topLeftCell="A10" zoomScale="130" zoomScaleNormal="130" workbookViewId="0">
      <selection activeCell="C16" sqref="C16"/>
    </sheetView>
  </sheetViews>
  <sheetFormatPr defaultRowHeight="15" x14ac:dyDescent="0.25"/>
  <cols>
    <col min="1" max="1" width="21.7109375" style="49" bestFit="1" customWidth="1"/>
    <col min="2" max="2" width="18.140625" style="49" bestFit="1" customWidth="1"/>
    <col min="3" max="3" width="21.140625" style="3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9" x14ac:dyDescent="0.25">
      <c r="A1" s="39"/>
      <c r="B1" s="40"/>
      <c r="C1" s="5"/>
      <c r="E1" s="3"/>
      <c r="I1" s="1"/>
    </row>
    <row r="2" spans="1:9" ht="16.5" x14ac:dyDescent="0.3">
      <c r="A2" s="41"/>
      <c r="B2" s="42"/>
      <c r="C2" s="12" t="s">
        <v>17</v>
      </c>
      <c r="D2" s="8"/>
      <c r="E2" s="3"/>
      <c r="F2" s="31" t="s">
        <v>35</v>
      </c>
      <c r="G2" s="31" t="s">
        <v>36</v>
      </c>
      <c r="H2" s="31" t="s">
        <v>37</v>
      </c>
      <c r="I2" s="32" t="s">
        <v>38</v>
      </c>
    </row>
    <row r="3" spans="1:9" ht="16.5" x14ac:dyDescent="0.3">
      <c r="A3" s="41" t="s">
        <v>0</v>
      </c>
      <c r="B3" s="43">
        <v>25500</v>
      </c>
      <c r="C3" s="17">
        <v>2025</v>
      </c>
      <c r="D3" s="9"/>
      <c r="E3" s="3"/>
      <c r="F3" s="30"/>
      <c r="G3" s="31" t="s">
        <v>29</v>
      </c>
      <c r="H3" s="31">
        <v>42.12</v>
      </c>
      <c r="I3" s="33">
        <f>H3*10.764</f>
        <v>453.37967999999995</v>
      </c>
    </row>
    <row r="4" spans="1:9" ht="33" x14ac:dyDescent="0.3">
      <c r="A4" s="44" t="s">
        <v>1</v>
      </c>
      <c r="B4" s="43">
        <v>2800</v>
      </c>
      <c r="C4" s="17">
        <v>2020</v>
      </c>
      <c r="D4" s="9"/>
      <c r="E4" s="3"/>
      <c r="F4" s="30"/>
      <c r="G4" s="23" t="s">
        <v>39</v>
      </c>
      <c r="H4" s="30"/>
      <c r="I4" s="33">
        <f>I3*1.2</f>
        <v>544.05561599999987</v>
      </c>
    </row>
    <row r="5" spans="1:9" ht="16.5" x14ac:dyDescent="0.3">
      <c r="A5" s="41" t="s">
        <v>2</v>
      </c>
      <c r="B5" s="43">
        <f>B3-B4</f>
        <v>22700</v>
      </c>
      <c r="C5" s="18">
        <f>C3-C4</f>
        <v>5</v>
      </c>
      <c r="D5" s="4"/>
      <c r="E5" s="3"/>
      <c r="I5" s="1"/>
    </row>
    <row r="6" spans="1:9" ht="16.5" x14ac:dyDescent="0.3">
      <c r="A6" s="41" t="s">
        <v>3</v>
      </c>
      <c r="B6" s="43">
        <f>B4</f>
        <v>2800</v>
      </c>
      <c r="C6" s="17">
        <f>C5-60</f>
        <v>-55</v>
      </c>
      <c r="D6" s="4"/>
      <c r="E6" s="3"/>
      <c r="I6" s="1"/>
    </row>
    <row r="7" spans="1:9" ht="16.5" x14ac:dyDescent="0.3">
      <c r="A7" s="41" t="s">
        <v>4</v>
      </c>
      <c r="B7" s="41">
        <f>E9</f>
        <v>0</v>
      </c>
      <c r="C7" s="14">
        <f>544*2500</f>
        <v>1360000</v>
      </c>
      <c r="D7" s="4"/>
      <c r="E7" s="3"/>
      <c r="I7" s="1"/>
    </row>
    <row r="8" spans="1:9" ht="16.5" x14ac:dyDescent="0.3">
      <c r="A8" s="41" t="s">
        <v>5</v>
      </c>
      <c r="B8" s="41">
        <f>B9-B7</f>
        <v>60</v>
      </c>
      <c r="C8" s="13"/>
      <c r="D8" s="4"/>
      <c r="E8" s="3"/>
      <c r="I8" s="1"/>
    </row>
    <row r="9" spans="1:9" ht="16.5" x14ac:dyDescent="0.3">
      <c r="A9" s="41" t="s">
        <v>6</v>
      </c>
      <c r="B9" s="41">
        <v>60</v>
      </c>
      <c r="C9" s="13"/>
      <c r="D9" s="4"/>
      <c r="E9" s="3"/>
      <c r="I9" s="1"/>
    </row>
    <row r="10" spans="1:9" ht="33" x14ac:dyDescent="0.3">
      <c r="A10" s="44" t="s">
        <v>18</v>
      </c>
      <c r="B10" s="41">
        <f>90*B7/B9</f>
        <v>0</v>
      </c>
      <c r="C10" s="13">
        <f>100-10</f>
        <v>90</v>
      </c>
      <c r="D10" s="4"/>
      <c r="E10" s="3"/>
      <c r="I10" s="1"/>
    </row>
    <row r="11" spans="1:9" ht="16.5" x14ac:dyDescent="0.3">
      <c r="A11" s="41"/>
      <c r="B11" s="45">
        <f>B10%</f>
        <v>0</v>
      </c>
      <c r="C11" s="13">
        <f>C10*C5/60</f>
        <v>7.5</v>
      </c>
      <c r="D11" s="10"/>
      <c r="E11" s="3"/>
      <c r="G11" t="s">
        <v>43</v>
      </c>
      <c r="I11" s="1"/>
    </row>
    <row r="12" spans="1:9" ht="16.5" x14ac:dyDescent="0.3">
      <c r="A12" s="41" t="s">
        <v>7</v>
      </c>
      <c r="B12" s="43">
        <f>B6*B11</f>
        <v>0</v>
      </c>
      <c r="C12" s="19">
        <f>C11%</f>
        <v>7.4999999999999997E-2</v>
      </c>
      <c r="D12" s="4"/>
      <c r="E12" s="3"/>
      <c r="I12" s="1"/>
    </row>
    <row r="13" spans="1:9" ht="16.5" x14ac:dyDescent="0.3">
      <c r="A13" s="41" t="s">
        <v>8</v>
      </c>
      <c r="B13" s="43">
        <f>B6-B12</f>
        <v>2800</v>
      </c>
      <c r="C13" s="20">
        <f>ROUND((C7*C12),0)</f>
        <v>102000</v>
      </c>
      <c r="D13" s="11"/>
      <c r="E13" s="3"/>
      <c r="I13" s="1"/>
    </row>
    <row r="14" spans="1:9" ht="16.5" x14ac:dyDescent="0.3">
      <c r="A14" s="41" t="s">
        <v>2</v>
      </c>
      <c r="B14" s="43">
        <f>B5</f>
        <v>22700</v>
      </c>
      <c r="C14" s="20">
        <v>453</v>
      </c>
      <c r="D14" s="9"/>
      <c r="E14" s="3"/>
      <c r="F14" s="35">
        <f>I3*7000</f>
        <v>3173657.76</v>
      </c>
      <c r="G14">
        <v>7000</v>
      </c>
      <c r="I14" s="1"/>
    </row>
    <row r="15" spans="1:9" ht="16.5" x14ac:dyDescent="0.3">
      <c r="A15" s="41" t="s">
        <v>9</v>
      </c>
      <c r="B15" s="43">
        <f>B14+B13</f>
        <v>25500</v>
      </c>
      <c r="C15" s="17">
        <v>7100</v>
      </c>
      <c r="D15" s="9"/>
      <c r="E15" s="3"/>
      <c r="F15">
        <f>4200000/453</f>
        <v>9271.5231788079473</v>
      </c>
      <c r="G15">
        <v>2500</v>
      </c>
      <c r="I15" s="1"/>
    </row>
    <row r="16" spans="1:9" ht="16.5" x14ac:dyDescent="0.3">
      <c r="A16" s="46" t="s">
        <v>13</v>
      </c>
      <c r="B16" s="46">
        <v>453</v>
      </c>
      <c r="C16" s="14">
        <f>C15*C14</f>
        <v>3216300</v>
      </c>
      <c r="D16" s="4"/>
      <c r="E16" s="3"/>
      <c r="G16">
        <f>G14-G15</f>
        <v>4500</v>
      </c>
      <c r="I16" s="1"/>
    </row>
    <row r="17" spans="1:15" ht="16.5" x14ac:dyDescent="0.3">
      <c r="A17" s="46" t="s">
        <v>10</v>
      </c>
      <c r="B17" s="47">
        <f>B16*B15</f>
        <v>11551500</v>
      </c>
      <c r="C17" s="15">
        <f>C16-C13</f>
        <v>3114300</v>
      </c>
      <c r="D17" s="21"/>
      <c r="E17" s="6"/>
      <c r="I17" s="1"/>
      <c r="O17" s="2"/>
    </row>
    <row r="18" spans="1:15" ht="16.5" x14ac:dyDescent="0.3">
      <c r="A18" s="46" t="s">
        <v>14</v>
      </c>
      <c r="B18" s="47">
        <f>B17*0.9</f>
        <v>10396350</v>
      </c>
      <c r="C18" s="15">
        <f>C17*0.9</f>
        <v>2802870</v>
      </c>
      <c r="D18" s="4"/>
      <c r="E18" s="3"/>
      <c r="I18" s="1"/>
      <c r="O18" s="2"/>
    </row>
    <row r="19" spans="1:15" ht="16.5" x14ac:dyDescent="0.3">
      <c r="A19" s="46" t="s">
        <v>15</v>
      </c>
      <c r="B19" s="47">
        <f>B17*0.8</f>
        <v>9241200</v>
      </c>
      <c r="C19" s="15">
        <f>C17*0.8</f>
        <v>2491440</v>
      </c>
      <c r="D19" s="4"/>
      <c r="E19" s="3"/>
      <c r="I19" s="1"/>
      <c r="O19" s="2"/>
    </row>
    <row r="20" spans="1:15" ht="16.5" x14ac:dyDescent="0.3">
      <c r="A20" s="46" t="s">
        <v>11</v>
      </c>
      <c r="B20" s="47">
        <f>E11*B4</f>
        <v>0</v>
      </c>
      <c r="C20" s="15">
        <f>C17*0.025/12</f>
        <v>6488.125</v>
      </c>
      <c r="D20" s="9"/>
      <c r="E20" s="2"/>
      <c r="F20" s="2"/>
      <c r="G20" s="2"/>
      <c r="I20" s="1"/>
    </row>
    <row r="21" spans="1:15" ht="16.5" x14ac:dyDescent="0.3">
      <c r="A21" s="41" t="s">
        <v>12</v>
      </c>
      <c r="B21" s="48">
        <f>B17*0.025/12</f>
        <v>24065.625</v>
      </c>
      <c r="C21" s="16"/>
      <c r="D21" s="22"/>
      <c r="E21" s="2"/>
      <c r="I21" s="2"/>
    </row>
    <row r="22" spans="1:15" x14ac:dyDescent="0.25">
      <c r="B22" s="50"/>
      <c r="C22" s="6"/>
      <c r="F22" s="23" t="s">
        <v>20</v>
      </c>
    </row>
    <row r="23" spans="1:15" x14ac:dyDescent="0.25">
      <c r="B23" s="50"/>
      <c r="C23" s="6"/>
    </row>
    <row r="24" spans="1:15" x14ac:dyDescent="0.25">
      <c r="A24" s="51" t="s">
        <v>19</v>
      </c>
      <c r="B24" s="50"/>
      <c r="C24" s="6"/>
    </row>
    <row r="25" spans="1:15" x14ac:dyDescent="0.25">
      <c r="A25" s="49" t="s">
        <v>34</v>
      </c>
      <c r="B25" s="50"/>
      <c r="C25" s="6"/>
    </row>
    <row r="26" spans="1:15" x14ac:dyDescent="0.25">
      <c r="A26" s="51" t="s">
        <v>33</v>
      </c>
      <c r="B26" s="52">
        <v>2953000</v>
      </c>
      <c r="C26" s="6"/>
      <c r="F26" t="s">
        <v>16</v>
      </c>
    </row>
    <row r="27" spans="1:15" x14ac:dyDescent="0.25">
      <c r="B27" s="50"/>
      <c r="C27" s="6"/>
    </row>
    <row r="28" spans="1:15" ht="18.75" x14ac:dyDescent="0.3">
      <c r="B28" s="50"/>
      <c r="C28" s="6"/>
      <c r="E28" s="38" t="s">
        <v>41</v>
      </c>
      <c r="F28" s="38"/>
    </row>
    <row r="29" spans="1:15" ht="18.75" x14ac:dyDescent="0.3">
      <c r="B29" s="50"/>
      <c r="C29" s="6"/>
      <c r="E29" s="38" t="s">
        <v>42</v>
      </c>
      <c r="F29" s="38"/>
    </row>
    <row r="30" spans="1:15" ht="18.75" x14ac:dyDescent="0.3">
      <c r="B30" s="50"/>
      <c r="C30" s="6"/>
      <c r="E30" s="34" t="s">
        <v>40</v>
      </c>
      <c r="F30" s="37">
        <f>F14</f>
        <v>3173657.76</v>
      </c>
    </row>
    <row r="31" spans="1:15" ht="18.75" x14ac:dyDescent="0.3">
      <c r="B31" s="50"/>
      <c r="C31" s="6"/>
      <c r="E31" s="34" t="s">
        <v>14</v>
      </c>
      <c r="F31" s="37">
        <f>F30*0.9</f>
        <v>2856291.9839999997</v>
      </c>
    </row>
    <row r="32" spans="1:15" ht="18.75" x14ac:dyDescent="0.3">
      <c r="B32" s="50"/>
      <c r="C32" s="6"/>
      <c r="E32" s="34" t="s">
        <v>15</v>
      </c>
      <c r="F32" s="37">
        <f>F30*0.8</f>
        <v>2538926.2080000001</v>
      </c>
    </row>
    <row r="33" spans="1:11" x14ac:dyDescent="0.25">
      <c r="F33" s="2"/>
    </row>
    <row r="34" spans="1:11" x14ac:dyDescent="0.25">
      <c r="F34" s="2"/>
    </row>
    <row r="35" spans="1:11" x14ac:dyDescent="0.25">
      <c r="F35" s="2"/>
    </row>
    <row r="36" spans="1:11" ht="17.25" x14ac:dyDescent="0.3">
      <c r="F36" s="2"/>
      <c r="K36" s="7"/>
    </row>
    <row r="37" spans="1:11" ht="17.25" x14ac:dyDescent="0.3">
      <c r="F37" s="2"/>
      <c r="K37" s="7"/>
    </row>
    <row r="38" spans="1:11" x14ac:dyDescent="0.25">
      <c r="F38" s="2"/>
    </row>
    <row r="39" spans="1:11" x14ac:dyDescent="0.25">
      <c r="F39" s="2"/>
    </row>
    <row r="40" spans="1:11" x14ac:dyDescent="0.25">
      <c r="F40" s="2"/>
    </row>
    <row r="41" spans="1:11" x14ac:dyDescent="0.25">
      <c r="F41" s="2"/>
    </row>
    <row r="42" spans="1:11" x14ac:dyDescent="0.25">
      <c r="F42" s="2"/>
    </row>
    <row r="43" spans="1:11" x14ac:dyDescent="0.25">
      <c r="F43" s="2"/>
    </row>
    <row r="44" spans="1:11" x14ac:dyDescent="0.25">
      <c r="F44" s="2"/>
    </row>
    <row r="45" spans="1:11" x14ac:dyDescent="0.25">
      <c r="F45" s="2"/>
    </row>
    <row r="46" spans="1:11" x14ac:dyDescent="0.25">
      <c r="F46" s="2"/>
    </row>
    <row r="47" spans="1:11" ht="15.75" x14ac:dyDescent="0.25">
      <c r="A47" s="53"/>
      <c r="F47" s="2"/>
    </row>
    <row r="48" spans="1:11" ht="15.75" x14ac:dyDescent="0.25">
      <c r="A48" s="53"/>
    </row>
    <row r="49" spans="1:1" ht="15.75" x14ac:dyDescent="0.25">
      <c r="A49" s="53"/>
    </row>
    <row r="50" spans="1:1" ht="15.75" x14ac:dyDescent="0.25">
      <c r="A50" s="53"/>
    </row>
    <row r="51" spans="1:1" ht="15.75" x14ac:dyDescent="0.25">
      <c r="A51" s="53"/>
    </row>
    <row r="52" spans="1:1" ht="15.75" x14ac:dyDescent="0.25">
      <c r="A52" s="53"/>
    </row>
    <row r="53" spans="1:1" ht="15.75" x14ac:dyDescent="0.25">
      <c r="A53" s="53"/>
    </row>
    <row r="73" spans="4:6" x14ac:dyDescent="0.25">
      <c r="D73" s="2"/>
      <c r="E73" s="2"/>
      <c r="F73" s="2"/>
    </row>
  </sheetData>
  <mergeCells count="2">
    <mergeCell ref="E28:F28"/>
    <mergeCell ref="E29:F2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1"/>
  <sheetViews>
    <sheetView workbookViewId="0">
      <selection activeCell="O4" sqref="O4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4" max="14" width="16.28515625" customWidth="1"/>
    <col min="15" max="15" width="12.5703125" customWidth="1"/>
    <col min="16" max="16" width="16.140625" customWidth="1"/>
  </cols>
  <sheetData>
    <row r="1" spans="1:16" ht="60" x14ac:dyDescent="0.25">
      <c r="A1" s="24" t="s">
        <v>21</v>
      </c>
      <c r="B1" s="24" t="s">
        <v>13</v>
      </c>
      <c r="C1" s="24" t="s">
        <v>22</v>
      </c>
      <c r="D1" s="24" t="s">
        <v>23</v>
      </c>
      <c r="E1" s="24" t="s">
        <v>10</v>
      </c>
      <c r="F1" s="24" t="s">
        <v>24</v>
      </c>
      <c r="G1" s="24" t="s">
        <v>25</v>
      </c>
      <c r="H1" s="24" t="s">
        <v>26</v>
      </c>
      <c r="I1" s="24" t="s">
        <v>27</v>
      </c>
      <c r="J1" s="24" t="s">
        <v>28</v>
      </c>
      <c r="K1" s="24"/>
      <c r="L1" s="24" t="s">
        <v>29</v>
      </c>
      <c r="M1" s="24" t="s">
        <v>30</v>
      </c>
      <c r="N1" s="24" t="s">
        <v>10</v>
      </c>
      <c r="O1" s="24" t="s">
        <v>31</v>
      </c>
      <c r="P1" s="24" t="s">
        <v>32</v>
      </c>
    </row>
    <row r="2" spans="1:16" x14ac:dyDescent="0.25">
      <c r="B2">
        <v>450</v>
      </c>
      <c r="C2">
        <f>B2*1.1</f>
        <v>495.00000000000006</v>
      </c>
      <c r="D2" s="25">
        <f>C2*1.2</f>
        <v>594</v>
      </c>
      <c r="E2" s="25">
        <v>2500000</v>
      </c>
      <c r="F2" s="25">
        <f>E2/B2</f>
        <v>5555.5555555555557</v>
      </c>
      <c r="G2" s="26">
        <f>E2/C2</f>
        <v>5050.5050505050503</v>
      </c>
      <c r="H2">
        <f>E2/D2</f>
        <v>4208.7542087542088</v>
      </c>
      <c r="I2">
        <v>6</v>
      </c>
      <c r="J2">
        <v>608</v>
      </c>
      <c r="K2">
        <v>31.8</v>
      </c>
      <c r="L2" s="27">
        <f>K2*10.764</f>
        <v>342.29519999999997</v>
      </c>
      <c r="M2" s="25">
        <f>L2*1.1</f>
        <v>376.52472</v>
      </c>
      <c r="N2" s="25">
        <v>2350000</v>
      </c>
      <c r="O2" s="36">
        <f>N2/L2</f>
        <v>6865.4190885528051</v>
      </c>
      <c r="P2" s="25">
        <f>N2/M2</f>
        <v>6241.2900805025502</v>
      </c>
    </row>
    <row r="3" spans="1:16" x14ac:dyDescent="0.25">
      <c r="B3" s="28">
        <v>365</v>
      </c>
      <c r="C3">
        <f t="shared" ref="C3:C11" si="0">B3*1.1</f>
        <v>401.50000000000006</v>
      </c>
      <c r="D3" s="25">
        <f t="shared" ref="D3:D11" si="1">C3*1.2</f>
        <v>481.80000000000007</v>
      </c>
      <c r="E3" s="25">
        <v>2800000</v>
      </c>
      <c r="F3" s="36">
        <f t="shared" ref="F3:F6" si="2">E3/B3</f>
        <v>7671.232876712329</v>
      </c>
      <c r="G3" s="26">
        <f t="shared" ref="G3:G7" si="3">E3/C3</f>
        <v>6973.8480697384794</v>
      </c>
      <c r="H3">
        <f t="shared" ref="H3:H7" si="4">E3/D3</f>
        <v>5811.5400581153999</v>
      </c>
      <c r="I3">
        <v>7</v>
      </c>
      <c r="J3">
        <v>707</v>
      </c>
      <c r="K3">
        <v>39.17</v>
      </c>
      <c r="L3" s="27">
        <f>K3*10.764</f>
        <v>421.62588</v>
      </c>
      <c r="M3" s="25">
        <f t="shared" ref="M3:M8" si="5">L3*1.1</f>
        <v>463.78846800000002</v>
      </c>
      <c r="N3" s="25">
        <v>2500000</v>
      </c>
      <c r="O3" s="25">
        <f t="shared" ref="O3:O9" si="6">N3/L3</f>
        <v>5929.4272922715272</v>
      </c>
      <c r="P3" s="25">
        <f t="shared" ref="P3:P9" si="7">N3/M3</f>
        <v>5390.38844751957</v>
      </c>
    </row>
    <row r="4" spans="1:16" x14ac:dyDescent="0.25">
      <c r="B4" s="29">
        <v>567</v>
      </c>
      <c r="C4">
        <f t="shared" si="0"/>
        <v>623.70000000000005</v>
      </c>
      <c r="D4" s="25">
        <f t="shared" si="1"/>
        <v>748.44</v>
      </c>
      <c r="E4" s="25">
        <v>3012000</v>
      </c>
      <c r="F4" s="25">
        <f t="shared" si="2"/>
        <v>5312.1693121693124</v>
      </c>
      <c r="G4" s="26">
        <f t="shared" si="3"/>
        <v>4829.2448292448289</v>
      </c>
      <c r="H4">
        <f t="shared" si="4"/>
        <v>4024.3706910373576</v>
      </c>
      <c r="I4">
        <v>2</v>
      </c>
      <c r="J4">
        <v>201</v>
      </c>
      <c r="K4">
        <v>34.014000000000003</v>
      </c>
      <c r="L4" s="27">
        <f t="shared" ref="L4:L9" si="8">K4*10.764</f>
        <v>366.12669599999998</v>
      </c>
      <c r="M4" s="25">
        <f t="shared" si="5"/>
        <v>402.73936559999999</v>
      </c>
      <c r="N4" s="25">
        <v>2200000</v>
      </c>
      <c r="O4" s="25">
        <f t="shared" si="6"/>
        <v>6008.8489149668567</v>
      </c>
      <c r="P4" s="25">
        <f t="shared" si="7"/>
        <v>5462.5899226971424</v>
      </c>
    </row>
    <row r="5" spans="1:16" x14ac:dyDescent="0.25">
      <c r="B5" s="29">
        <v>460</v>
      </c>
      <c r="C5">
        <f t="shared" si="0"/>
        <v>506.00000000000006</v>
      </c>
      <c r="D5" s="25">
        <f t="shared" si="1"/>
        <v>607.20000000000005</v>
      </c>
      <c r="E5" s="25">
        <v>2300000</v>
      </c>
      <c r="F5" s="25">
        <f t="shared" si="2"/>
        <v>5000</v>
      </c>
      <c r="G5" s="26">
        <f t="shared" si="3"/>
        <v>4545.454545454545</v>
      </c>
      <c r="H5">
        <f t="shared" si="4"/>
        <v>3787.8787878787875</v>
      </c>
      <c r="L5" s="27">
        <f t="shared" si="8"/>
        <v>0</v>
      </c>
      <c r="M5" s="25">
        <f t="shared" si="5"/>
        <v>0</v>
      </c>
      <c r="N5" s="25"/>
      <c r="O5" s="25" t="e">
        <f t="shared" si="6"/>
        <v>#DIV/0!</v>
      </c>
      <c r="P5" s="25" t="e">
        <f t="shared" si="7"/>
        <v>#DIV/0!</v>
      </c>
    </row>
    <row r="6" spans="1:16" x14ac:dyDescent="0.25">
      <c r="B6">
        <v>428</v>
      </c>
      <c r="C6">
        <f t="shared" si="0"/>
        <v>470.8</v>
      </c>
      <c r="D6" s="25">
        <f t="shared" si="1"/>
        <v>564.96</v>
      </c>
      <c r="E6" s="25">
        <v>2600000</v>
      </c>
      <c r="F6" s="25">
        <f t="shared" si="2"/>
        <v>6074.7663551401865</v>
      </c>
      <c r="G6" s="26">
        <f t="shared" si="3"/>
        <v>5522.5148683092611</v>
      </c>
      <c r="H6">
        <f t="shared" si="4"/>
        <v>4602.09572359105</v>
      </c>
      <c r="L6" s="27">
        <f t="shared" si="8"/>
        <v>0</v>
      </c>
      <c r="M6" s="25">
        <f t="shared" si="5"/>
        <v>0</v>
      </c>
      <c r="N6" s="25"/>
      <c r="O6" s="25" t="e">
        <f t="shared" si="6"/>
        <v>#DIV/0!</v>
      </c>
      <c r="P6" s="25" t="e">
        <f t="shared" si="7"/>
        <v>#DIV/0!</v>
      </c>
    </row>
    <row r="7" spans="1:16" x14ac:dyDescent="0.25">
      <c r="B7">
        <v>599</v>
      </c>
      <c r="C7">
        <f t="shared" si="0"/>
        <v>658.90000000000009</v>
      </c>
      <c r="D7" s="25">
        <f t="shared" si="1"/>
        <v>790.68000000000006</v>
      </c>
      <c r="E7" s="25">
        <v>3800000</v>
      </c>
      <c r="F7" s="36">
        <f t="shared" ref="F7:F11" si="9">ROUND((E7/B7),0)</f>
        <v>6344</v>
      </c>
      <c r="G7" s="26">
        <f t="shared" si="3"/>
        <v>5767.1877371376531</v>
      </c>
      <c r="H7">
        <f t="shared" si="4"/>
        <v>4805.9897809480444</v>
      </c>
      <c r="L7" s="27">
        <f t="shared" si="8"/>
        <v>0</v>
      </c>
      <c r="M7" s="25">
        <f t="shared" si="5"/>
        <v>0</v>
      </c>
      <c r="N7" s="25"/>
      <c r="O7" s="25" t="e">
        <f t="shared" si="6"/>
        <v>#DIV/0!</v>
      </c>
      <c r="P7" s="25" t="e">
        <f t="shared" si="7"/>
        <v>#DIV/0!</v>
      </c>
    </row>
    <row r="8" spans="1:16" x14ac:dyDescent="0.25">
      <c r="B8">
        <v>435</v>
      </c>
      <c r="C8">
        <f t="shared" si="0"/>
        <v>478.50000000000006</v>
      </c>
      <c r="D8" s="25">
        <f t="shared" si="1"/>
        <v>574.20000000000005</v>
      </c>
      <c r="E8" s="25">
        <v>2700000</v>
      </c>
      <c r="F8" s="25">
        <f t="shared" si="9"/>
        <v>6207</v>
      </c>
      <c r="G8" s="26">
        <f t="shared" ref="G8:G9" si="10">F8/C8</f>
        <v>12.971786833855798</v>
      </c>
      <c r="H8">
        <f t="shared" ref="H8:H10" si="11">F8/D8</f>
        <v>10.809822361546498</v>
      </c>
      <c r="L8" s="27">
        <f t="shared" si="8"/>
        <v>0</v>
      </c>
      <c r="M8" s="25">
        <f t="shared" si="5"/>
        <v>0</v>
      </c>
      <c r="N8" s="25"/>
      <c r="O8" s="25" t="e">
        <f t="shared" si="6"/>
        <v>#DIV/0!</v>
      </c>
      <c r="P8" s="25" t="e">
        <f t="shared" si="7"/>
        <v>#DIV/0!</v>
      </c>
    </row>
    <row r="9" spans="1:16" x14ac:dyDescent="0.25">
      <c r="B9">
        <v>445</v>
      </c>
      <c r="C9">
        <f t="shared" si="0"/>
        <v>489.50000000000006</v>
      </c>
      <c r="D9" s="25">
        <f t="shared" si="1"/>
        <v>587.40000000000009</v>
      </c>
      <c r="E9" s="25">
        <v>3299000</v>
      </c>
      <c r="F9" s="36">
        <f t="shared" si="9"/>
        <v>7413</v>
      </c>
      <c r="G9" s="26">
        <f t="shared" si="10"/>
        <v>15.144024514811029</v>
      </c>
      <c r="H9">
        <f t="shared" si="11"/>
        <v>12.620020429009191</v>
      </c>
      <c r="L9" s="27">
        <f t="shared" si="8"/>
        <v>0</v>
      </c>
      <c r="M9" s="25" t="e">
        <f>#REF!*1.1</f>
        <v>#REF!</v>
      </c>
      <c r="N9" s="25"/>
      <c r="O9" s="25" t="e">
        <f t="shared" si="6"/>
        <v>#DIV/0!</v>
      </c>
      <c r="P9" s="25" t="e">
        <f t="shared" si="7"/>
        <v>#REF!</v>
      </c>
    </row>
    <row r="10" spans="1:16" x14ac:dyDescent="0.25">
      <c r="B10">
        <v>660</v>
      </c>
      <c r="C10">
        <f t="shared" si="0"/>
        <v>726.00000000000011</v>
      </c>
      <c r="D10" s="25">
        <f t="shared" si="1"/>
        <v>871.20000000000016</v>
      </c>
      <c r="E10" s="25">
        <v>4500000</v>
      </c>
      <c r="F10" s="36">
        <f t="shared" si="9"/>
        <v>6818</v>
      </c>
      <c r="G10">
        <f t="shared" ref="G10" si="12">ROUND((E10/C10),0)</f>
        <v>6198</v>
      </c>
      <c r="H10">
        <f t="shared" si="11"/>
        <v>7.8259871441689608</v>
      </c>
      <c r="L10" s="25"/>
      <c r="M10" s="25" t="e">
        <f>#REF!*1.1</f>
        <v>#REF!</v>
      </c>
      <c r="N10" s="25"/>
      <c r="O10" s="25"/>
      <c r="P10" s="25"/>
    </row>
    <row r="11" spans="1:16" x14ac:dyDescent="0.25">
      <c r="B11">
        <v>599</v>
      </c>
      <c r="C11">
        <f t="shared" si="0"/>
        <v>658.90000000000009</v>
      </c>
      <c r="D11" s="25">
        <f t="shared" si="1"/>
        <v>790.68000000000006</v>
      </c>
      <c r="E11" s="25">
        <v>4675000</v>
      </c>
      <c r="F11" s="36">
        <f t="shared" si="9"/>
        <v>7805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A1"/>
  <sheetViews>
    <sheetView topLeftCell="A25" zoomScale="160" zoomScaleNormal="160" workbookViewId="0">
      <selection activeCell="O6" sqref="O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259" workbookViewId="0">
      <selection activeCell="R282" sqref="R28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Cal</vt:lpstr>
      <vt:lpstr>20-20</vt:lpstr>
      <vt:lpstr>Area</vt:lpstr>
      <vt:lpstr>rate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2025-02-06T12:35:50Z</dcterms:modified>
</cp:coreProperties>
</file>