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42AB465-3723-40FD-8C83-DA0664A7A195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3" i="1" l="1"/>
  <c r="F43" i="1"/>
  <c r="D16" i="1"/>
  <c r="D18" i="1" s="1"/>
  <c r="D23" i="1"/>
  <c r="D14" i="1"/>
  <c r="D10" i="1"/>
  <c r="D11" i="1" s="1"/>
  <c r="D8" i="1"/>
  <c r="D6" i="1"/>
  <c r="D12" i="1" s="1"/>
  <c r="D13" i="1" s="1"/>
  <c r="D5" i="1"/>
  <c r="D15" i="1" l="1"/>
  <c r="D17" i="1" s="1"/>
  <c r="D24" i="1" s="1"/>
  <c r="C18" i="1"/>
  <c r="B18" i="1"/>
  <c r="D20" i="1" l="1"/>
  <c r="G21" i="1"/>
  <c r="H35" i="1"/>
  <c r="B35" i="1"/>
  <c r="C35" i="1" s="1"/>
  <c r="G35" i="1" s="1"/>
  <c r="B42" i="1"/>
  <c r="F42" i="1" s="1"/>
  <c r="B41" i="1"/>
  <c r="C41" i="1" s="1"/>
  <c r="B40" i="1"/>
  <c r="C40" i="1" s="1"/>
  <c r="B39" i="1"/>
  <c r="C39" i="1" s="1"/>
  <c r="D34" i="1"/>
  <c r="H34" i="1" s="1"/>
  <c r="F34" i="1"/>
  <c r="C34" i="1"/>
  <c r="G34" i="1" s="1"/>
  <c r="I33" i="1"/>
  <c r="H33" i="1"/>
  <c r="C33" i="1"/>
  <c r="I32" i="1"/>
  <c r="H32" i="1"/>
  <c r="C32" i="1"/>
  <c r="I31" i="1"/>
  <c r="I30" i="1"/>
  <c r="H31" i="1"/>
  <c r="C31" i="1"/>
  <c r="C23" i="1"/>
  <c r="B23" i="1"/>
  <c r="E14" i="1"/>
  <c r="C30" i="1"/>
  <c r="D22" i="1" l="1"/>
  <c r="D21" i="1"/>
  <c r="C42" i="1"/>
  <c r="C10" i="1"/>
  <c r="C11" i="1" s="1"/>
  <c r="C8" i="1"/>
  <c r="C6" i="1"/>
  <c r="C5" i="1"/>
  <c r="C14" i="1" s="1"/>
  <c r="E8" i="1"/>
  <c r="F8" i="1"/>
  <c r="F9" i="1" s="1"/>
  <c r="G8" i="1" l="1"/>
  <c r="H8" i="1" s="1"/>
  <c r="E9" i="1"/>
  <c r="C12" i="1"/>
  <c r="C13" i="1" s="1"/>
  <c r="C15" i="1" s="1"/>
  <c r="C17" i="1" s="1"/>
  <c r="C20" i="1" s="1"/>
  <c r="F41" i="1"/>
  <c r="F40" i="1"/>
  <c r="F39" i="1"/>
  <c r="C24" i="1" l="1"/>
  <c r="G43" i="1"/>
  <c r="G42" i="1"/>
  <c r="G41" i="1"/>
  <c r="G40" i="1"/>
  <c r="G39" i="1"/>
  <c r="C21" i="1" l="1"/>
  <c r="C22" i="1"/>
  <c r="G30" i="1"/>
  <c r="H30" i="1"/>
  <c r="B10" i="1"/>
  <c r="B11" i="1" s="1"/>
  <c r="B8" i="1"/>
  <c r="B6" i="1"/>
  <c r="B5" i="1"/>
  <c r="B14" i="1" s="1"/>
  <c r="B12" i="1" l="1"/>
  <c r="B13" i="1" s="1"/>
  <c r="B15" i="1" l="1"/>
  <c r="H40" i="1" l="1"/>
  <c r="H41" i="1"/>
  <c r="H39" i="1"/>
  <c r="H42" i="1"/>
  <c r="B17" i="1"/>
  <c r="F30" i="1"/>
  <c r="B20" i="1" l="1"/>
  <c r="B24" i="1"/>
  <c r="F31" i="1"/>
  <c r="G31" i="1"/>
  <c r="F32" i="1"/>
  <c r="G32" i="1"/>
  <c r="F33" i="1"/>
  <c r="G33" i="1"/>
  <c r="F35" i="1" l="1"/>
  <c r="B22" i="1"/>
  <c r="B21" i="1"/>
  <c r="G3" i="1"/>
</calcChain>
</file>

<file path=xl/sharedStrings.xml><?xml version="1.0" encoding="utf-8"?>
<sst xmlns="http://schemas.openxmlformats.org/spreadsheetml/2006/main" count="45" uniqueCount="35">
  <si>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</si>
  <si>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</si>
  <si>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</si>
  <si>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</si>
  <si>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</si>
  <si>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</si>
  <si>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</si>
  <si>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</si>
  <si>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</si>
  <si>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</si>
  <si>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</si>
  <si>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</si>
  <si>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</si>
  <si>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</si>
  <si>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</si>
  <si>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</si>
  <si>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</si>
  <si>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</si>
  <si>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</si>
  <si>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</si>
  <si>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</si>
  <si>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</si>
  <si>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</si>
  <si>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DV</t>
  </si>
  <si>
    <t>RV</t>
  </si>
  <si>
    <t>SBA</t>
  </si>
  <si>
    <t>Flat No.</t>
  </si>
  <si>
    <t>Total Value</t>
  </si>
  <si>
    <t>Measurement Carpet Area</t>
  </si>
  <si>
    <t>Total Carpet Area</t>
  </si>
  <si>
    <t>Total Built up area</t>
  </si>
  <si>
    <t>Loading SB / Carpet</t>
  </si>
  <si>
    <t>48 Lc</t>
  </si>
  <si>
    <t>Interoir Cost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</si>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</sst>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0" fillId="0" borderId="0" xfId="0" applyFont="1" applyAlignment="1">
      <alignment horizontal="center" wrapText="1"/>
    </xf>
    <xf numFmtId="0" fontId="0" fillId="0" borderId="7" xfId="0" applyBorder="1"/>
    <xf numFmtId="43" fontId="13" fillId="0" borderId="0" xfId="0" applyNumberFormat="1" applyFont="1"/>
    <xf numFmtId="43" fontId="16" fillId="0" borderId="0" xfId="0" applyNumberFormat="1" applyFont="1"/>
    <xf numFmtId="0" fontId="16" fillId="0" borderId="0" xfId="0" applyFont="1"/>
    <xf numFmtId="164" fontId="3" fillId="0" borderId="0" xfId="1" applyNumberFormat="1" applyFont="1" applyBorder="1"/>
    <xf numFmtId="164" fontId="0" fillId="0" borderId="0" xfId="1" applyNumberFormat="1" applyFont="1"/>
    <xf numFmtId="0" fontId="0" fillId="0" borderId="6" xfId="0" applyBorder="1"/>
    <xf numFmtId="0" fontId="15" fillId="0" borderId="1" xfId="0" applyFont="1" applyBorder="1"/>
    <xf numFmtId="0" fontId="4" fillId="0" borderId="1" xfId="0" applyFont="1" applyBorder="1"/>
    <xf numFmtId="0" fontId="17" fillId="0" borderId="0" xfId="0" applyFont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37</xdr:row>
      <xdr:rowOff>172458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B3564D-E0DA-4E88-9D95-F8943F49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722095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229823</xdr:colOff>
      <xdr:row>38</xdr:row>
      <xdr:rowOff>105800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AB6B13-14A5-4362-ADFC-753508A3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64223" cy="734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38</xdr:row>
      <xdr:rowOff>172484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36805B-B004-473D-9411-F5B8A29B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41148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229823</xdr:colOff>
      <xdr:row>38</xdr:row>
      <xdr:rowOff>182011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317E28-D812-4C61-993E-55B44399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64223" cy="7421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61A1C-B516-4D0A-A3F0-61D41DEE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43080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29770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B99BE9-EC59-4EDD-8294-375D8E382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564170" cy="835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8"/>
  <sheetViews>
    <sheetView tabSelected="1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 t="s">
        <v>26</v>
      </c>
      <c r="B2" s="25">
        <v>2401</v>
      </c>
      <c r="C2" s="25">
        <v>2402</v>
      </c>
      <c r="D2" s="55" t="s">
        <v>27</v>
      </c>
      <c r="E2" t="s">
        <v>13</v>
      </c>
    </row>
    <row r="3" spans="1:17" ht="16.5" x14ac:dyDescent="0.3">
      <c r="A3" s="16" t="s">
        <v>0</v>
      </c>
      <c r="B3" s="26">
        <v>36000</v>
      </c>
      <c r="C3" s="26">
        <v>36000</v>
      </c>
      <c r="D3" s="10">
        <v>36000</v>
      </c>
      <c r="E3">
        <v>2009</v>
      </c>
      <c r="F3" s="3">
        <v>2025</v>
      </c>
      <c r="G3" s="4">
        <f>F3-E3</f>
        <v>16</v>
      </c>
      <c r="L3" s="3"/>
      <c r="M3" s="4"/>
    </row>
    <row r="4" spans="1:17" ht="33" x14ac:dyDescent="0.3">
      <c r="A4" s="18" t="s">
        <v>1</v>
      </c>
      <c r="B4" s="26">
        <v>2800</v>
      </c>
      <c r="C4" s="26">
        <v>2800</v>
      </c>
      <c r="D4" s="10">
        <v>2800</v>
      </c>
      <c r="E4" s="35"/>
      <c r="F4" s="3"/>
      <c r="G4" s="4"/>
      <c r="H4" s="45"/>
      <c r="K4" s="32"/>
      <c r="L4" s="3"/>
      <c r="M4" s="4"/>
    </row>
    <row r="5" spans="1:17" ht="16.5" x14ac:dyDescent="0.3">
      <c r="A5" s="16" t="s">
        <v>2</v>
      </c>
      <c r="B5" s="26">
        <f>B3-B4</f>
        <v>33200</v>
      </c>
      <c r="C5" s="17">
        <f>C3-C4</f>
        <v>33200</v>
      </c>
      <c r="D5" s="10">
        <f>D3-D4</f>
        <v>33200</v>
      </c>
      <c r="E5" s="8" t="s">
        <v>22</v>
      </c>
      <c r="F5" s="8"/>
      <c r="G5" s="14" t="s">
        <v>29</v>
      </c>
      <c r="H5" t="s">
        <v>30</v>
      </c>
      <c r="M5" s="39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2800</v>
      </c>
      <c r="C6" s="17">
        <f>C4</f>
        <v>2800</v>
      </c>
      <c r="D6" s="10">
        <f>D4</f>
        <v>2800</v>
      </c>
      <c r="E6" s="6" t="s">
        <v>26</v>
      </c>
      <c r="F6" s="3"/>
      <c r="G6" s="14"/>
      <c r="M6" s="39"/>
      <c r="N6" s="29"/>
      <c r="O6" s="29"/>
      <c r="P6" s="29"/>
      <c r="Q6" s="29"/>
    </row>
    <row r="7" spans="1:17" ht="16.5" x14ac:dyDescent="0.3">
      <c r="A7" s="16" t="s">
        <v>4</v>
      </c>
      <c r="B7" s="19">
        <v>16</v>
      </c>
      <c r="C7" s="20">
        <v>16</v>
      </c>
      <c r="D7" s="36">
        <v>16</v>
      </c>
      <c r="E7" s="51">
        <v>2401</v>
      </c>
      <c r="F7" s="50">
        <v>2402</v>
      </c>
      <c r="G7" s="5"/>
      <c r="M7" s="40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44</v>
      </c>
      <c r="C8" s="20">
        <f>C9-C7</f>
        <v>44</v>
      </c>
      <c r="D8" s="36">
        <f>D9-D7</f>
        <v>44</v>
      </c>
      <c r="E8" s="6">
        <f>84.343*10.764</f>
        <v>907.86805200000003</v>
      </c>
      <c r="F8" s="44">
        <f>70.114*10.764</f>
        <v>754.70709599999998</v>
      </c>
      <c r="G8" s="5">
        <f>E8+F8</f>
        <v>1662.5751479999999</v>
      </c>
      <c r="H8" s="6">
        <f>G8*1.2</f>
        <v>1995.0901775999998</v>
      </c>
      <c r="I8" s="6"/>
      <c r="M8" s="40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>
        <v>60</v>
      </c>
      <c r="D9" s="36">
        <v>60</v>
      </c>
      <c r="E9" s="6">
        <f>E8*1.2</f>
        <v>1089.4416624</v>
      </c>
      <c r="F9" s="44">
        <f>F8*1.2</f>
        <v>905.64851519999991</v>
      </c>
      <c r="G9" s="13"/>
      <c r="J9" s="31"/>
      <c r="M9" s="40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24</v>
      </c>
      <c r="C10" s="20">
        <f>90*C7/C9</f>
        <v>24</v>
      </c>
      <c r="D10" s="36">
        <f>90*D7/D9</f>
        <v>24</v>
      </c>
      <c r="E10" s="13"/>
      <c r="F10" s="43"/>
      <c r="G10" s="13"/>
      <c r="H10" s="29"/>
      <c r="I10" s="29"/>
      <c r="J10" s="31"/>
      <c r="K10" s="31"/>
      <c r="L10" s="28"/>
      <c r="M10" s="40"/>
      <c r="N10" s="29"/>
      <c r="O10" s="29"/>
      <c r="P10" s="29"/>
      <c r="Q10" s="29"/>
    </row>
    <row r="11" spans="1:17" ht="16.5" x14ac:dyDescent="0.3">
      <c r="A11" s="16"/>
      <c r="B11" s="27">
        <f>B10%</f>
        <v>0.24</v>
      </c>
      <c r="C11" s="33">
        <f>C10%</f>
        <v>0.24</v>
      </c>
      <c r="D11" s="37">
        <f>D10%</f>
        <v>0.24</v>
      </c>
      <c r="E11">
        <v>57</v>
      </c>
      <c r="F11" t="s">
        <v>32</v>
      </c>
      <c r="G11" s="13"/>
      <c r="H11" s="29"/>
      <c r="I11" s="29"/>
      <c r="J11" s="31"/>
      <c r="K11" s="31"/>
      <c r="L11" s="28"/>
      <c r="M11" s="41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672</v>
      </c>
      <c r="C12" s="21">
        <f>C6*C11</f>
        <v>672</v>
      </c>
      <c r="D12" s="38">
        <f>D6*D11</f>
        <v>672</v>
      </c>
      <c r="G12" s="13"/>
      <c r="H12" s="29"/>
      <c r="I12" s="29"/>
      <c r="J12" s="31"/>
      <c r="K12" s="31"/>
      <c r="L12" s="28"/>
      <c r="M12" s="39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2128</v>
      </c>
      <c r="C13" s="21">
        <f>C6-C12</f>
        <v>2128</v>
      </c>
      <c r="D13" s="38">
        <f>D6-D12</f>
        <v>2128</v>
      </c>
      <c r="E13" t="s">
        <v>28</v>
      </c>
      <c r="G13" s="13"/>
      <c r="H13" s="42"/>
      <c r="I13" s="29"/>
      <c r="J13" s="31"/>
      <c r="K13" s="31"/>
      <c r="L13" s="28"/>
      <c r="M13" s="39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33200</v>
      </c>
      <c r="C14" s="17">
        <f>C5</f>
        <v>33200</v>
      </c>
      <c r="D14" s="10">
        <f>D5</f>
        <v>33200</v>
      </c>
      <c r="E14" s="6">
        <f>386+180+102+56+126+203+149+25+66+59+29+47+79+53+146+30+40+52+9+12+88</f>
        <v>1937</v>
      </c>
      <c r="F14" s="6"/>
      <c r="G14" s="13"/>
      <c r="H14" s="29"/>
      <c r="I14" s="29"/>
      <c r="J14" s="31"/>
      <c r="K14" s="31"/>
      <c r="L14" s="28"/>
      <c r="M14" s="39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35328</v>
      </c>
      <c r="C15" s="17">
        <f>C14+C13</f>
        <v>35328</v>
      </c>
      <c r="D15" s="10">
        <f>D14+D13</f>
        <v>35328</v>
      </c>
      <c r="E15" s="6"/>
      <c r="F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908</v>
      </c>
      <c r="C16" s="34">
        <v>755</v>
      </c>
      <c r="D16" s="8">
        <f>B16+C16</f>
        <v>1663</v>
      </c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32077824</v>
      </c>
      <c r="C17" s="23">
        <f>C15*C16</f>
        <v>26672640</v>
      </c>
      <c r="D17" s="23">
        <f>D15*D16</f>
        <v>58750464</v>
      </c>
      <c r="E17" s="5"/>
      <c r="F17" s="47"/>
      <c r="G17" s="5">
        <v>2500</v>
      </c>
      <c r="H17" s="6"/>
      <c r="M17" s="5"/>
      <c r="N17" s="6"/>
    </row>
    <row r="18" spans="1:14" ht="16.5" x14ac:dyDescent="0.3">
      <c r="A18" s="16" t="s">
        <v>33</v>
      </c>
      <c r="B18" s="23">
        <f>2500*B16</f>
        <v>2270000</v>
      </c>
      <c r="C18" s="23">
        <f>2500*C16</f>
        <v>1887500</v>
      </c>
      <c r="D18" s="23">
        <f>2500*D16</f>
        <v>4157500</v>
      </c>
      <c r="E18" s="5"/>
      <c r="F18" s="47"/>
      <c r="G18" s="5">
        <v>1663</v>
      </c>
      <c r="H18" s="6"/>
      <c r="M18" s="5"/>
      <c r="N18" s="6"/>
    </row>
    <row r="19" spans="1:14" ht="16.5" x14ac:dyDescent="0.3">
      <c r="A19" s="16" t="s">
        <v>34</v>
      </c>
      <c r="B19" s="23">
        <v>0</v>
      </c>
      <c r="C19" s="23">
        <v>0</v>
      </c>
      <c r="D19" s="23">
        <v>0</v>
      </c>
      <c r="E19" s="5"/>
      <c r="F19" s="47"/>
      <c r="G19" s="5"/>
      <c r="H19" s="6"/>
      <c r="M19" s="5"/>
      <c r="N19" s="6"/>
    </row>
    <row r="20" spans="1:14" ht="16.5" x14ac:dyDescent="0.3">
      <c r="A20" s="16" t="s">
        <v>27</v>
      </c>
      <c r="B20" s="23">
        <f>B18+B17+B19</f>
        <v>34347824</v>
      </c>
      <c r="C20" s="23">
        <f t="shared" ref="C20:D20" si="0">C18+C17+C19</f>
        <v>28560140</v>
      </c>
      <c r="D20" s="23">
        <f t="shared" ref="D20" si="1">D18+D17+D19</f>
        <v>62907964</v>
      </c>
      <c r="E20" s="5"/>
      <c r="F20" s="47"/>
      <c r="G20" s="5"/>
      <c r="H20" s="6"/>
      <c r="M20" s="5"/>
      <c r="N20" s="6"/>
    </row>
    <row r="21" spans="1:14" ht="16.5" x14ac:dyDescent="0.3">
      <c r="A21" s="16" t="s">
        <v>24</v>
      </c>
      <c r="B21" s="23">
        <f>ROUND(B20*0.9,0)</f>
        <v>30913042</v>
      </c>
      <c r="C21" s="23">
        <f>ROUND(C20*0.9,0)</f>
        <v>25704126</v>
      </c>
      <c r="D21" s="23">
        <f>ROUND(D20*0.9,0)</f>
        <v>56617168</v>
      </c>
      <c r="E21" s="5"/>
      <c r="F21" s="47"/>
      <c r="G21" s="5">
        <f>G18*G17</f>
        <v>4157500</v>
      </c>
      <c r="H21" s="6"/>
      <c r="M21" s="5"/>
      <c r="N21" s="6"/>
    </row>
    <row r="22" spans="1:14" ht="16.5" x14ac:dyDescent="0.3">
      <c r="A22" s="16" t="s">
        <v>23</v>
      </c>
      <c r="B22" s="23">
        <f>ROUND(B20*0.8,0)</f>
        <v>27478259</v>
      </c>
      <c r="C22" s="23">
        <f>ROUND(C20*0.8,0)</f>
        <v>22848112</v>
      </c>
      <c r="D22" s="23">
        <f>ROUND(D20*0.8,0)</f>
        <v>50326371</v>
      </c>
      <c r="E22" s="5"/>
      <c r="F22" s="47"/>
      <c r="G22" s="5"/>
      <c r="H22" s="6"/>
      <c r="M22" s="5"/>
      <c r="N22" s="6"/>
    </row>
    <row r="23" spans="1:14" ht="18.75" x14ac:dyDescent="0.3">
      <c r="A23" s="16" t="s">
        <v>12</v>
      </c>
      <c r="B23" s="24">
        <f>1089*B4</f>
        <v>3049200</v>
      </c>
      <c r="C23" s="17">
        <f>906*C4</f>
        <v>2536800</v>
      </c>
      <c r="D23" s="23">
        <f>906*D4</f>
        <v>2536800</v>
      </c>
      <c r="E23" s="48"/>
      <c r="F23" s="48"/>
      <c r="G23" s="49"/>
    </row>
    <row r="24" spans="1:14" ht="16.5" x14ac:dyDescent="0.3">
      <c r="A24" s="19" t="s">
        <v>16</v>
      </c>
      <c r="B24" s="24">
        <f>ROUND(B17*0.025/12,0)</f>
        <v>66829</v>
      </c>
      <c r="C24" s="24">
        <f>ROUND(C17*0.025/12,0)</f>
        <v>55568</v>
      </c>
      <c r="D24" s="23">
        <f>ROUND(D17*0.025/12,0)</f>
        <v>122397</v>
      </c>
      <c r="E24" s="6"/>
      <c r="F24" s="5"/>
    </row>
    <row r="25" spans="1:14" x14ac:dyDescent="0.25">
      <c r="B25" s="12"/>
    </row>
    <row r="26" spans="1:14" x14ac:dyDescent="0.25">
      <c r="B26" s="12"/>
    </row>
    <row r="28" spans="1:14" x14ac:dyDescent="0.25">
      <c r="C28" t="s">
        <v>14</v>
      </c>
    </row>
    <row r="29" spans="1:14" x14ac:dyDescent="0.25">
      <c r="B29" s="9" t="s">
        <v>15</v>
      </c>
      <c r="C29" s="8" t="s">
        <v>20</v>
      </c>
      <c r="D29" s="8" t="s">
        <v>25</v>
      </c>
      <c r="E29" s="8" t="s">
        <v>11</v>
      </c>
      <c r="F29" s="8" t="s">
        <v>17</v>
      </c>
      <c r="G29" s="8" t="s">
        <v>18</v>
      </c>
      <c r="H29" s="8" t="s">
        <v>19</v>
      </c>
      <c r="I29" s="8" t="s">
        <v>31</v>
      </c>
    </row>
    <row r="30" spans="1:14" ht="17.25" x14ac:dyDescent="0.3">
      <c r="B30" s="9">
        <v>2100</v>
      </c>
      <c r="C30" s="8">
        <f t="shared" ref="C30:C35" si="2">B30*1.2</f>
        <v>2520</v>
      </c>
      <c r="D30" s="8">
        <v>3000</v>
      </c>
      <c r="E30" s="8">
        <v>65000000</v>
      </c>
      <c r="F30" s="10">
        <f t="shared" ref="F30:F34" si="3">E30/B30</f>
        <v>30952.380952380954</v>
      </c>
      <c r="G30" s="10">
        <f>E30/C30</f>
        <v>25793.650793650795</v>
      </c>
      <c r="H30" s="10">
        <f t="shared" ref="H30:H35" si="4">E30/D30</f>
        <v>21666.666666666668</v>
      </c>
      <c r="I30" s="8">
        <f>D30/B30</f>
        <v>1.4285714285714286</v>
      </c>
      <c r="J30" s="15"/>
    </row>
    <row r="31" spans="1:14" ht="17.25" x14ac:dyDescent="0.3">
      <c r="B31" s="9">
        <v>800</v>
      </c>
      <c r="C31" s="8">
        <f t="shared" si="2"/>
        <v>960</v>
      </c>
      <c r="D31" s="8">
        <v>1300</v>
      </c>
      <c r="E31" s="8">
        <v>30000000</v>
      </c>
      <c r="F31" s="10">
        <f t="shared" si="3"/>
        <v>37500</v>
      </c>
      <c r="G31" s="10">
        <f>E31/C31</f>
        <v>31250</v>
      </c>
      <c r="H31" s="10">
        <f t="shared" si="4"/>
        <v>23076.923076923078</v>
      </c>
      <c r="I31" s="8">
        <f>D31/B31</f>
        <v>1.625</v>
      </c>
      <c r="J31" s="15"/>
    </row>
    <row r="32" spans="1:14" x14ac:dyDescent="0.25">
      <c r="B32" s="9">
        <v>2000</v>
      </c>
      <c r="C32" s="8">
        <f t="shared" si="2"/>
        <v>2400</v>
      </c>
      <c r="D32" s="8">
        <v>2950</v>
      </c>
      <c r="E32" s="8">
        <v>95000000</v>
      </c>
      <c r="F32" s="10">
        <f t="shared" si="3"/>
        <v>47500</v>
      </c>
      <c r="G32" s="10">
        <f t="shared" ref="G32:G35" si="5">E32/C32</f>
        <v>39583.333333333336</v>
      </c>
      <c r="H32" s="10">
        <f t="shared" si="4"/>
        <v>32203.389830508473</v>
      </c>
      <c r="I32" s="8">
        <f>D32/B32</f>
        <v>1.4750000000000001</v>
      </c>
    </row>
    <row r="33" spans="1:11" x14ac:dyDescent="0.25">
      <c r="B33" s="9">
        <v>1950</v>
      </c>
      <c r="C33" s="8">
        <f t="shared" si="2"/>
        <v>2340</v>
      </c>
      <c r="D33" s="8">
        <v>2900</v>
      </c>
      <c r="E33" s="8">
        <v>90000000</v>
      </c>
      <c r="F33" s="10">
        <f t="shared" si="3"/>
        <v>46153.846153846156</v>
      </c>
      <c r="G33" s="10">
        <f t="shared" si="5"/>
        <v>38461.538461538461</v>
      </c>
      <c r="H33" s="10">
        <f t="shared" si="4"/>
        <v>31034.482758620688</v>
      </c>
      <c r="I33" s="8">
        <f>D33/B33</f>
        <v>1.4871794871794872</v>
      </c>
    </row>
    <row r="34" spans="1:11" x14ac:dyDescent="0.25">
      <c r="B34" s="9">
        <v>1900</v>
      </c>
      <c r="C34" s="8">
        <f t="shared" si="2"/>
        <v>2280</v>
      </c>
      <c r="D34" s="8">
        <f>B34*1.47</f>
        <v>2793</v>
      </c>
      <c r="E34" s="10">
        <v>72000000</v>
      </c>
      <c r="F34" s="10">
        <f t="shared" si="3"/>
        <v>37894.73684210526</v>
      </c>
      <c r="G34" s="10">
        <f t="shared" si="5"/>
        <v>31578.947368421053</v>
      </c>
      <c r="H34" s="10">
        <f t="shared" si="4"/>
        <v>25778.73254564984</v>
      </c>
      <c r="I34" s="8"/>
    </row>
    <row r="35" spans="1:11" x14ac:dyDescent="0.25">
      <c r="B35" s="9">
        <f>D35/1.48</f>
        <v>1081.081081081081</v>
      </c>
      <c r="C35" s="8">
        <f t="shared" si="2"/>
        <v>1297.2972972972973</v>
      </c>
      <c r="D35" s="8">
        <v>1600</v>
      </c>
      <c r="E35" s="10">
        <v>42500000</v>
      </c>
      <c r="F35" s="10">
        <f>AVERAGE(F30:F34)</f>
        <v>40000.192789666471</v>
      </c>
      <c r="G35" s="10">
        <f t="shared" si="5"/>
        <v>32760.416666666668</v>
      </c>
      <c r="H35" s="10">
        <f t="shared" si="4"/>
        <v>26562.5</v>
      </c>
      <c r="I35" s="8"/>
    </row>
    <row r="36" spans="1:11" x14ac:dyDescent="0.25">
      <c r="B36" s="9"/>
      <c r="C36" s="8"/>
      <c r="D36" s="8"/>
      <c r="E36" s="10"/>
      <c r="F36" s="10"/>
      <c r="G36" s="10"/>
      <c r="H36" s="10"/>
      <c r="I36" s="8"/>
    </row>
    <row r="37" spans="1:11" x14ac:dyDescent="0.25">
      <c r="B37" s="9"/>
      <c r="C37" s="8"/>
      <c r="D37" s="8"/>
      <c r="E37" s="10"/>
      <c r="F37" s="10"/>
      <c r="G37" s="10"/>
      <c r="H37" s="10"/>
      <c r="I37" s="8"/>
    </row>
    <row r="38" spans="1:11" x14ac:dyDescent="0.25">
      <c r="B38" s="9" t="s">
        <v>15</v>
      </c>
      <c r="C38" s="8" t="s">
        <v>20</v>
      </c>
      <c r="D38" s="8" t="s">
        <v>25</v>
      </c>
      <c r="E38" s="8" t="s">
        <v>11</v>
      </c>
      <c r="F38" s="8" t="s">
        <v>17</v>
      </c>
      <c r="G38" s="8" t="s">
        <v>18</v>
      </c>
    </row>
    <row r="39" spans="1:11" x14ac:dyDescent="0.25">
      <c r="A39">
        <v>2024</v>
      </c>
      <c r="B39" s="8">
        <f>70.214*10.764+84.343*10.764</f>
        <v>1663.6515479999998</v>
      </c>
      <c r="C39" s="8">
        <f>B39*1.2</f>
        <v>1996.3818575999996</v>
      </c>
      <c r="D39" s="8"/>
      <c r="E39" s="8">
        <v>28938300</v>
      </c>
      <c r="F39" s="8">
        <f>E39/B39</f>
        <v>17394.447794545016</v>
      </c>
      <c r="G39" s="8">
        <f>E39/C39</f>
        <v>14495.373162120848</v>
      </c>
      <c r="H39" s="10">
        <f>B15/F39</f>
        <v>2.0309929017165484</v>
      </c>
      <c r="I39" s="52"/>
      <c r="J39" s="6"/>
    </row>
    <row r="40" spans="1:11" x14ac:dyDescent="0.25">
      <c r="A40">
        <v>2023</v>
      </c>
      <c r="B40" s="8">
        <f>70.114*10.764</f>
        <v>754.70709599999998</v>
      </c>
      <c r="C40" s="8">
        <f>B40*1.2</f>
        <v>905.64851519999991</v>
      </c>
      <c r="D40" s="8"/>
      <c r="E40" s="8">
        <v>13000000</v>
      </c>
      <c r="F40" s="8">
        <f>E40/B40</f>
        <v>17225.225612560029</v>
      </c>
      <c r="G40" s="8">
        <f>E40/C40</f>
        <v>14354.354677133359</v>
      </c>
      <c r="H40" s="10">
        <f>B15/F40</f>
        <v>2.0509455605759999</v>
      </c>
    </row>
    <row r="41" spans="1:11" x14ac:dyDescent="0.25">
      <c r="B41" s="8">
        <f>113.16*10.764+4.52*10.764+20.077*10.764+24.6*10.764</f>
        <v>1747.6107479999998</v>
      </c>
      <c r="C41" s="8">
        <f>B41*1.2</f>
        <v>2097.1328975999995</v>
      </c>
      <c r="D41" s="8"/>
      <c r="E41" s="8">
        <v>41435500</v>
      </c>
      <c r="F41" s="8">
        <f>E41/B41</f>
        <v>23709.799248728359</v>
      </c>
      <c r="G41" s="8">
        <f>E41/C41</f>
        <v>19758.166040606968</v>
      </c>
      <c r="H41" s="10">
        <f>B15/F41</f>
        <v>1.4900168335206283</v>
      </c>
    </row>
    <row r="42" spans="1:11" x14ac:dyDescent="0.25">
      <c r="B42" s="8">
        <f>61.15*10.764</f>
        <v>658.21859999999992</v>
      </c>
      <c r="C42" s="8">
        <f>B42*1.2</f>
        <v>789.86231999999984</v>
      </c>
      <c r="D42" s="8"/>
      <c r="E42" s="8">
        <v>20800000</v>
      </c>
      <c r="F42" s="8">
        <f>E42/B42</f>
        <v>31600.44398623801</v>
      </c>
      <c r="G42" s="8">
        <f>E42/C42</f>
        <v>26333.70332186501</v>
      </c>
      <c r="H42" s="10">
        <f>B15/F42</f>
        <v>1.1179589759999999</v>
      </c>
      <c r="K42" s="6"/>
    </row>
    <row r="43" spans="1:11" x14ac:dyDescent="0.25">
      <c r="B43" s="8">
        <v>899</v>
      </c>
      <c r="C43" s="8">
        <f>92.6*10.764</f>
        <v>996.74639999999988</v>
      </c>
      <c r="D43" s="8"/>
      <c r="E43" s="8">
        <v>33300000</v>
      </c>
      <c r="F43" s="8">
        <f>E43/B43</f>
        <v>37041.156840934374</v>
      </c>
      <c r="G43" s="8">
        <f>E43/C43</f>
        <v>33408.698541574871</v>
      </c>
      <c r="H43" s="8"/>
    </row>
    <row r="44" spans="1:11" ht="15.75" x14ac:dyDescent="0.25">
      <c r="B44" s="53"/>
      <c r="C44" s="8"/>
      <c r="D44" s="8"/>
      <c r="E44" s="8"/>
      <c r="F44" s="8"/>
      <c r="G44" s="8"/>
      <c r="H44" s="8"/>
    </row>
    <row r="45" spans="1:11" ht="15.75" x14ac:dyDescent="0.25">
      <c r="B45" s="54"/>
      <c r="C45" s="9"/>
      <c r="D45" s="8"/>
      <c r="E45" s="8"/>
      <c r="F45" s="8"/>
      <c r="G45" s="8"/>
      <c r="H45" s="8"/>
    </row>
    <row r="46" spans="1:11" ht="15.75" x14ac:dyDescent="0.25">
      <c r="B46" s="54"/>
      <c r="C46" s="9"/>
      <c r="D46" s="8"/>
      <c r="E46" s="8"/>
      <c r="F46" s="8"/>
      <c r="G46" s="8"/>
      <c r="H46" s="8"/>
    </row>
    <row r="47" spans="1:11" ht="15.75" x14ac:dyDescent="0.25">
      <c r="B47" s="28"/>
      <c r="C47" s="7"/>
      <c r="D47" s="46"/>
    </row>
    <row r="48" spans="1:11" ht="15.75" x14ac:dyDescent="0.25">
      <c r="B48" s="28"/>
      <c r="C48" s="7"/>
    </row>
    <row r="68" spans="3:5" x14ac:dyDescent="0.25">
      <c r="C68" s="6"/>
      <c r="D68" s="6"/>
      <c r="E68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2025-02-10T05:11:56Z</dcterms:modified>
</cp:coreProperties>
</file>