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SBI\RACPC- Chinchpokli\Anish Ranjan Behuria\"/>
    </mc:Choice>
  </mc:AlternateContent>
  <xr:revisionPtr revIDLastSave="0" documentId="13_ncr:1_{F0C38CC7-0CD0-418E-824E-A2FCE685E075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Area Page" sheetId="45" r:id="rId5"/>
    <sheet name="Rates" sheetId="46" r:id="rId6"/>
  </sheets>
  <calcPr calcId="191029"/>
</workbook>
</file>

<file path=xl/calcChain.xml><?xml version="1.0" encoding="utf-8"?>
<calcChain xmlns="http://schemas.openxmlformats.org/spreadsheetml/2006/main">
  <c r="G8" i="4" l="1"/>
  <c r="G9" i="4"/>
  <c r="P5" i="4"/>
  <c r="O4" i="4"/>
  <c r="P4" i="4"/>
  <c r="O3" i="4"/>
  <c r="P3" i="4"/>
  <c r="O2" i="4"/>
  <c r="C5" i="4"/>
  <c r="C6" i="4"/>
  <c r="C7" i="4"/>
  <c r="C8" i="4"/>
  <c r="C9" i="4"/>
  <c r="C10" i="4"/>
  <c r="C4" i="4"/>
  <c r="C25" i="23" l="1"/>
  <c r="F33" i="23"/>
  <c r="C20" i="23"/>
  <c r="I6" i="23"/>
  <c r="I5" i="23"/>
  <c r="I4" i="23"/>
  <c r="I3" i="23"/>
  <c r="D3" i="4"/>
  <c r="D5" i="4"/>
  <c r="D7" i="4"/>
  <c r="D8" i="4"/>
  <c r="D9" i="4"/>
  <c r="D6" i="4"/>
  <c r="C11" i="4"/>
  <c r="C12" i="4"/>
  <c r="D4" i="4"/>
  <c r="C2" i="4"/>
  <c r="D2" i="4" s="1"/>
  <c r="R5" i="4"/>
  <c r="R3" i="4"/>
  <c r="R2" i="4"/>
  <c r="R6" i="4"/>
  <c r="S6" i="4"/>
  <c r="S5" i="4"/>
  <c r="S4" i="4"/>
  <c r="R4" i="4"/>
  <c r="S3" i="4"/>
  <c r="S2" i="4"/>
  <c r="D2" i="25"/>
  <c r="C13" i="4"/>
  <c r="C14" i="4"/>
  <c r="P11" i="4" l="1"/>
  <c r="P12" i="4"/>
  <c r="R9" i="4"/>
  <c r="P10" i="4"/>
  <c r="F6" i="4"/>
  <c r="F5" i="4"/>
  <c r="F3" i="4"/>
  <c r="G7" i="4"/>
  <c r="C15" i="4"/>
  <c r="F4" i="4"/>
  <c r="F2" i="4"/>
  <c r="R10" i="4" l="1"/>
  <c r="G4" i="4" l="1"/>
  <c r="G5" i="4"/>
  <c r="G6" i="4"/>
  <c r="G3" i="4"/>
  <c r="G2" i="4"/>
  <c r="D11" i="4"/>
  <c r="D12" i="4"/>
  <c r="H7" i="4" l="1"/>
  <c r="D23" i="23" l="1"/>
  <c r="C23" i="23" s="1"/>
  <c r="C16" i="4" l="1"/>
  <c r="G25" i="4"/>
  <c r="G33" i="4" s="1"/>
  <c r="C14" i="23" l="1"/>
  <c r="C3" i="23"/>
  <c r="I22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H4" i="4"/>
  <c r="H5" i="4"/>
  <c r="H6" i="4"/>
  <c r="G30" i="4"/>
  <c r="G31" i="4" s="1"/>
  <c r="D14" i="4"/>
  <c r="J14" i="4"/>
  <c r="I14" i="4"/>
  <c r="D13" i="4"/>
  <c r="J13" i="4"/>
  <c r="I13" i="4"/>
  <c r="J12" i="4"/>
  <c r="I12" i="4"/>
  <c r="H31" i="4" l="1"/>
  <c r="I30" i="4"/>
  <c r="G34" i="4"/>
  <c r="G35" i="4" l="1"/>
  <c r="I27" i="4"/>
  <c r="H33" i="4"/>
  <c r="C84" i="23" l="1"/>
  <c r="C8" i="23"/>
  <c r="C6" i="23"/>
  <c r="C10" i="23" l="1"/>
  <c r="C11" i="23" s="1"/>
  <c r="C12" i="23" s="1"/>
  <c r="C13" i="23" s="1"/>
  <c r="C16" i="23" l="1"/>
  <c r="C19" i="23" s="1"/>
  <c r="F32" i="23" l="1"/>
  <c r="H33" i="23" s="1"/>
  <c r="C21" i="23"/>
  <c r="J18" i="4"/>
  <c r="I18" i="4"/>
  <c r="J17" i="4"/>
  <c r="I17" i="4"/>
  <c r="J16" i="4"/>
  <c r="I16" i="4"/>
  <c r="J15" i="4"/>
  <c r="I15" i="4"/>
  <c r="F34" i="23" l="1"/>
  <c r="B17" i="4"/>
  <c r="B18" i="4"/>
  <c r="C18" i="4" l="1"/>
  <c r="G18" i="4" s="1"/>
  <c r="F18" i="4"/>
  <c r="C17" i="4"/>
  <c r="G17" i="4" s="1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F10" i="4"/>
  <c r="H10" i="4" s="1"/>
  <c r="G10" i="4"/>
  <c r="G12" i="4"/>
  <c r="F12" i="4"/>
  <c r="H12" i="4" s="1"/>
  <c r="F9" i="4"/>
  <c r="F8" i="4"/>
  <c r="F11" i="4"/>
  <c r="H11" i="4" s="1"/>
  <c r="G11" i="4"/>
  <c r="F7" i="4"/>
  <c r="G13" i="4"/>
  <c r="F13" i="4"/>
  <c r="H13" i="4" s="1"/>
  <c r="G14" i="4"/>
  <c r="F14" i="4"/>
  <c r="H14" i="4"/>
  <c r="H8" i="4" l="1"/>
  <c r="H9" i="4"/>
  <c r="R8" i="4"/>
  <c r="R7" i="4"/>
</calcChain>
</file>

<file path=xl/sharedStrings.xml><?xml version="1.0" encoding="utf-8"?>
<sst xmlns="http://schemas.openxmlformats.org/spreadsheetml/2006/main" count="110" uniqueCount="88">
  <si>
    <t>Sr. No.</t>
  </si>
  <si>
    <t>Value</t>
  </si>
  <si>
    <t>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</si>
  <si>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</si>
  <si>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</si>
  <si>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</si>
  <si>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</si>
  <si>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</si>
  <si>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</si>
  <si>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</si>
  <si>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</si>
  <si>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</si>
  <si>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</si>
  <si>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</si>
  <si>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</si>
  <si>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</si>
  <si>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</si>
  <si>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</si>
  <si>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</si>
  <si>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</si>
  <si>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</si>
  <si>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</si>
  <si>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</si>
  <si>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</si>
  <si>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</si>
  <si>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</si>
  <si>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</si>
  <si>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</si>
  <si>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</si>
  <si>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</si>
  <si>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</si>
  <si>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</si>
  <si>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</si>
  <si>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</si>
  <si>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</si>
  <si>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</si>
  <si>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</si>
  <si>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</si>
  <si>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</si>
  <si>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</si>
  <si>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</si>
  <si>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</si>
  <si>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</si>
  <si>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</si>
  <si>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</si>
  <si>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</si>
  <si>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</si>
  <si>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</si>
  <si>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</si>
  <si>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</si>
  <si>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</si>
  <si>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</si>
  <si>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</si>
  <si>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</si>
  <si>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</si>
  <si>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</si>
  <si>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</si>
  <si>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</si>
  <si>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</si>
  <si>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</si>
  <si>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</si>
  <si>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</si>
  <si>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</si>
  <si>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</si>
  <si>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</si>
  <si>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</si>
  <si>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</si>
  <si>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</si>
  <si>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</si>
  <si>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 xml:space="preserve">Measurment </t>
  </si>
  <si>
    <t>Ca</t>
  </si>
  <si>
    <t>BUA (20%)</t>
  </si>
  <si>
    <t>Built up area (20%)</t>
  </si>
  <si>
    <t>Flat No</t>
  </si>
  <si>
    <t>Sq. M.</t>
  </si>
  <si>
    <t>SBI -RACPC- Chinchpokli -  Anish Ranjan Behuria - Residential Flat No. 1106, 11th Floor, Wing - A, Greenville, Village - Anju Surai Mankoli, Thane, Taluka - Bhiwandi, 421 308</t>
  </si>
  <si>
    <t xml:space="preserve">SBI (RACPC- Chinchpokli) </t>
  </si>
  <si>
    <t>Anish Ranjan Behuria</t>
  </si>
  <si>
    <t>11th Flr</t>
  </si>
  <si>
    <t>page</t>
  </si>
  <si>
    <t>1 BHK</t>
  </si>
  <si>
    <t>EVBT</t>
  </si>
  <si>
    <t>Tot CA</t>
  </si>
  <si>
    <t>Lead No. 14125</t>
  </si>
  <si>
    <t xml:space="preserve">agreement </t>
  </si>
  <si>
    <t>17.01.2018</t>
  </si>
  <si>
    <t>rate on CA</t>
  </si>
  <si>
    <t>site information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</si>
</sst>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18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0" fillId="0" borderId="4" xfId="0" applyBorder="1"/>
    <xf numFmtId="0" fontId="4" fillId="0" borderId="0" xfId="0" applyFont="1"/>
    <xf numFmtId="43" fontId="5" fillId="0" borderId="0" xfId="1" applyFont="1" applyBorder="1"/>
    <xf numFmtId="0" fontId="0" fillId="0" borderId="4" xfId="0" applyBorder="1" applyAlignment="1">
      <alignment wrapText="1"/>
    </xf>
    <xf numFmtId="0" fontId="5" fillId="0" borderId="0" xfId="0" applyFont="1"/>
    <xf numFmtId="9" fontId="5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6" fillId="0" borderId="0" xfId="0" applyFont="1"/>
    <xf numFmtId="0" fontId="7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8" fillId="0" borderId="11" xfId="0" applyFont="1" applyBorder="1" applyAlignment="1">
      <alignment horizontal="center" wrapText="1"/>
    </xf>
    <xf numFmtId="0" fontId="8" fillId="0" borderId="12" xfId="0" applyFont="1" applyBorder="1" applyAlignment="1">
      <alignment horizontal="center" wrapText="1"/>
    </xf>
    <xf numFmtId="0" fontId="0" fillId="0" borderId="13" xfId="0" applyBorder="1"/>
    <xf numFmtId="0" fontId="8" fillId="0" borderId="13" xfId="0" applyFont="1" applyBorder="1" applyAlignment="1">
      <alignment wrapText="1"/>
    </xf>
    <xf numFmtId="0" fontId="0" fillId="0" borderId="14" xfId="0" applyBorder="1"/>
    <xf numFmtId="0" fontId="8" fillId="0" borderId="9" xfId="0" applyFont="1" applyBorder="1"/>
    <xf numFmtId="0" fontId="0" fillId="0" borderId="15" xfId="0" applyBorder="1"/>
    <xf numFmtId="0" fontId="0" fillId="0" borderId="10" xfId="0" applyBorder="1"/>
    <xf numFmtId="0" fontId="8" fillId="0" borderId="16" xfId="0" applyFont="1" applyBorder="1" applyAlignment="1">
      <alignment horizontal="center" wrapText="1"/>
    </xf>
    <xf numFmtId="0" fontId="8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8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8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9" fillId="0" borderId="8" xfId="0" applyFont="1" applyBorder="1"/>
    <xf numFmtId="164" fontId="0" fillId="2" borderId="8" xfId="0" applyNumberFormat="1" applyFill="1" applyBorder="1"/>
    <xf numFmtId="0" fontId="8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8" fillId="0" borderId="0" xfId="0" applyFont="1" applyAlignment="1">
      <alignment horizontal="right" wrapText="1"/>
    </xf>
    <xf numFmtId="1" fontId="0" fillId="0" borderId="0" xfId="0" applyNumberFormat="1"/>
    <xf numFmtId="0" fontId="10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1" fillId="0" borderId="0" xfId="1" applyFont="1" applyFill="1"/>
    <xf numFmtId="43" fontId="12" fillId="0" borderId="0" xfId="1" applyFont="1" applyFill="1" applyAlignment="1"/>
    <xf numFmtId="43" fontId="11" fillId="0" borderId="8" xfId="1" applyFont="1" applyFill="1" applyBorder="1"/>
    <xf numFmtId="43" fontId="12" fillId="0" borderId="8" xfId="1" applyFont="1" applyFill="1" applyBorder="1"/>
    <xf numFmtId="0" fontId="11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4" fillId="0" borderId="0" xfId="0" applyFont="1" applyAlignment="1">
      <alignment vertical="center"/>
    </xf>
    <xf numFmtId="0" fontId="14" fillId="0" borderId="0" xfId="0" applyFont="1"/>
    <xf numFmtId="0" fontId="15" fillId="0" borderId="0" xfId="0" applyFont="1" applyAlignment="1">
      <alignment vertical="center"/>
    </xf>
    <xf numFmtId="1" fontId="0" fillId="0" borderId="0" xfId="0" applyNumberFormat="1" applyAlignment="1">
      <alignment horizontal="right"/>
    </xf>
    <xf numFmtId="0" fontId="13" fillId="0" borderId="0" xfId="0" applyFont="1"/>
    <xf numFmtId="0" fontId="16" fillId="0" borderId="0" xfId="0" applyFont="1"/>
    <xf numFmtId="43" fontId="10" fillId="0" borderId="8" xfId="1" applyFont="1" applyFill="1" applyBorder="1"/>
    <xf numFmtId="0" fontId="2" fillId="0" borderId="0" xfId="0" applyFont="1" applyAlignment="1">
      <alignment horizontal="center"/>
    </xf>
    <xf numFmtId="2" fontId="2" fillId="2" borderId="0" xfId="0" applyNumberFormat="1" applyFont="1" applyFill="1" applyAlignment="1">
      <alignment horizontal="right"/>
    </xf>
    <xf numFmtId="4" fontId="0" fillId="2" borderId="0" xfId="0" applyNumberFormat="1" applyFill="1"/>
    <xf numFmtId="0" fontId="0" fillId="0" borderId="3" xfId="0" applyBorder="1"/>
    <xf numFmtId="0" fontId="0" fillId="0" borderId="5" xfId="0" applyBorder="1"/>
    <xf numFmtId="43" fontId="2" fillId="0" borderId="0" xfId="1" applyFont="1" applyBorder="1"/>
    <xf numFmtId="43" fontId="2" fillId="2" borderId="0" xfId="1" applyFont="1" applyFill="1" applyBorder="1"/>
    <xf numFmtId="43" fontId="2" fillId="0" borderId="0" xfId="1" applyFont="1" applyFill="1" applyBorder="1"/>
    <xf numFmtId="10" fontId="2" fillId="0" borderId="0" xfId="0" applyNumberFormat="1" applyFont="1"/>
    <xf numFmtId="3" fontId="2" fillId="2" borderId="0" xfId="0" applyNumberFormat="1" applyFont="1" applyFill="1"/>
    <xf numFmtId="3" fontId="7" fillId="0" borderId="0" xfId="0" applyNumberFormat="1" applyFont="1"/>
    <xf numFmtId="43" fontId="2" fillId="0" borderId="0" xfId="0" applyNumberFormat="1" applyFont="1"/>
    <xf numFmtId="43" fontId="0" fillId="0" borderId="7" xfId="0" applyNumberFormat="1" applyBorder="1"/>
    <xf numFmtId="43" fontId="0" fillId="2" borderId="0" xfId="0" applyNumberFormat="1" applyFill="1"/>
    <xf numFmtId="43" fontId="2" fillId="0" borderId="0" xfId="1" applyFont="1"/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43" fontId="2" fillId="2" borderId="0" xfId="0" applyNumberFormat="1" applyFont="1" applyFill="1"/>
    <xf numFmtId="0" fontId="0" fillId="0" borderId="0" xfId="0" applyFill="1"/>
    <xf numFmtId="4" fontId="0" fillId="0" borderId="0" xfId="0" applyNumberFormat="1" applyFill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451942</xdr:colOff>
      <xdr:row>40</xdr:row>
      <xdr:rowOff>134432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BC6C71-D5F8-DDA4-4695-63168BAAD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573961" cy="77544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496560</xdr:colOff>
      <xdr:row>40</xdr:row>
      <xdr:rowOff>124906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84FE9D-C9E9-49C0-897B-09E8EECB8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30960" cy="77449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12</xdr:col>
      <xdr:colOff>372548</xdr:colOff>
      <xdr:row>74</xdr:row>
      <xdr:rowOff>19877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E1C5BB9-C2DD-2BD0-26D3-52912BD26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191500"/>
          <a:ext cx="7687748" cy="59253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11</xdr:col>
      <xdr:colOff>124778</xdr:colOff>
      <xdr:row>112</xdr:row>
      <xdr:rowOff>86694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A6A15BE-457A-9B42-C447-99C4B2948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478000"/>
          <a:ext cx="6830378" cy="69446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11</xdr:col>
      <xdr:colOff>552450</xdr:colOff>
      <xdr:row>146</xdr:row>
      <xdr:rowOff>134193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DE94A76-5206-DEE4-8825-590C27AF2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1907500"/>
          <a:ext cx="7258050" cy="60396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420350</xdr:colOff>
      <xdr:row>33</xdr:row>
      <xdr:rowOff>134246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9076D16-8047-DA4B-7D8B-EFE7DD1FA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54750" cy="64207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15</xdr:col>
      <xdr:colOff>10803</xdr:colOff>
      <xdr:row>78</xdr:row>
      <xdr:rowOff>124986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3F7DBBC-1E52-1DFE-6221-A281656AF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667500"/>
          <a:ext cx="9154803" cy="83164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14</xdr:col>
      <xdr:colOff>382244</xdr:colOff>
      <xdr:row>125</xdr:row>
      <xdr:rowOff>39302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899A6AD-F845-7A1E-B83F-22E90A986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240000"/>
          <a:ext cx="8916644" cy="86118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</xdr:row>
      <xdr:rowOff>0</xdr:rowOff>
    </xdr:from>
    <xdr:to>
      <xdr:col>11</xdr:col>
      <xdr:colOff>343884</xdr:colOff>
      <xdr:row>168</xdr:row>
      <xdr:rowOff>86827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1A2C322-43D9-1F2C-B424-8EBB66754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4193500"/>
          <a:ext cx="7049484" cy="78973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11</xdr:col>
      <xdr:colOff>458200</xdr:colOff>
      <xdr:row>213</xdr:row>
      <xdr:rowOff>153565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3D229B3-0264-F8B4-5FEB-6E3BA9AB7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2385000"/>
          <a:ext cx="7163800" cy="83450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215</xdr:row>
      <xdr:rowOff>0</xdr:rowOff>
    </xdr:from>
    <xdr:to>
      <xdr:col>11</xdr:col>
      <xdr:colOff>401042</xdr:colOff>
      <xdr:row>257</xdr:row>
      <xdr:rowOff>124959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7D37CE0-7629-CDCC-8DEE-AD8DFB6F4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0957500"/>
          <a:ext cx="7106642" cy="81259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259</xdr:row>
      <xdr:rowOff>0</xdr:rowOff>
    </xdr:from>
    <xdr:to>
      <xdr:col>11</xdr:col>
      <xdr:colOff>353410</xdr:colOff>
      <xdr:row>296</xdr:row>
      <xdr:rowOff>181984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A000BED-E803-8CE3-B3FF-177A192B1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9339500"/>
          <a:ext cx="7059010" cy="72304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299</xdr:row>
      <xdr:rowOff>0</xdr:rowOff>
    </xdr:from>
    <xdr:to>
      <xdr:col>14</xdr:col>
      <xdr:colOff>115507</xdr:colOff>
      <xdr:row>340</xdr:row>
      <xdr:rowOff>182090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A94D7A-6925-B190-7119-D24F54FF4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6959500"/>
          <a:ext cx="8649907" cy="79925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M27" sqref="M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35"/>
      <c r="H1" s="35"/>
    </row>
    <row r="2" spans="2:17" ht="15.75" thickBot="1" x14ac:dyDescent="0.3">
      <c r="D2">
        <f>215620*0.5</f>
        <v>107810</v>
      </c>
      <c r="E2" s="31">
        <f>C3+D2</f>
        <v>323430</v>
      </c>
      <c r="G2" s="111" t="s">
        <v>43</v>
      </c>
      <c r="H2" s="112"/>
    </row>
    <row r="3" spans="2:17" ht="15.75" thickBot="1" x14ac:dyDescent="0.3">
      <c r="B3" s="23" t="s">
        <v>33</v>
      </c>
      <c r="C3" s="25">
        <v>215620</v>
      </c>
      <c r="D3" s="23"/>
      <c r="E3" s="23"/>
      <c r="F3" s="23"/>
      <c r="G3" s="36" t="s">
        <v>44</v>
      </c>
      <c r="H3" s="37" t="s">
        <v>45</v>
      </c>
      <c r="I3" s="38"/>
      <c r="K3" s="39" t="s">
        <v>46</v>
      </c>
      <c r="L3" s="40"/>
      <c r="N3" s="41" t="s">
        <v>47</v>
      </c>
      <c r="O3" s="42"/>
      <c r="P3" s="42"/>
      <c r="Q3" s="43"/>
    </row>
    <row r="4" spans="2:17" ht="27" thickBot="1" x14ac:dyDescent="0.3">
      <c r="B4" s="23" t="s">
        <v>34</v>
      </c>
      <c r="C4" s="25">
        <v>107810</v>
      </c>
      <c r="D4" s="23"/>
      <c r="E4" s="23"/>
      <c r="F4" s="23"/>
      <c r="G4" s="44">
        <v>1</v>
      </c>
      <c r="H4" s="45">
        <v>0</v>
      </c>
      <c r="I4" s="46">
        <v>100</v>
      </c>
      <c r="K4" s="47" t="s">
        <v>24</v>
      </c>
      <c r="L4" s="48" t="s">
        <v>25</v>
      </c>
      <c r="N4" s="36" t="s">
        <v>44</v>
      </c>
      <c r="O4" s="49" t="s">
        <v>45</v>
      </c>
      <c r="P4" s="50"/>
    </row>
    <row r="5" spans="2:17" ht="15.75" thickBot="1" x14ac:dyDescent="0.3">
      <c r="B5" s="23" t="s">
        <v>48</v>
      </c>
      <c r="C5" s="26">
        <f>C3+C4</f>
        <v>323430</v>
      </c>
      <c r="D5" s="27" t="s">
        <v>35</v>
      </c>
      <c r="E5" s="28">
        <f>ROUND(C5/10.764,0)</f>
        <v>30047</v>
      </c>
      <c r="F5" s="27" t="s">
        <v>36</v>
      </c>
      <c r="G5" s="44">
        <v>2</v>
      </c>
      <c r="H5" s="45">
        <v>0</v>
      </c>
      <c r="I5" s="46">
        <v>100</v>
      </c>
      <c r="K5" s="46">
        <v>2554.8123374210331</v>
      </c>
      <c r="L5" s="51">
        <v>2248.2348569305091</v>
      </c>
      <c r="N5" s="44">
        <v>1</v>
      </c>
      <c r="O5" s="52">
        <v>0</v>
      </c>
      <c r="P5" s="46">
        <v>100</v>
      </c>
    </row>
    <row r="6" spans="2:17" ht="15.75" thickBot="1" x14ac:dyDescent="0.3">
      <c r="B6" s="23" t="s">
        <v>49</v>
      </c>
      <c r="C6" s="25">
        <v>18400</v>
      </c>
      <c r="D6" s="23"/>
      <c r="E6" s="23"/>
      <c r="F6" s="23"/>
      <c r="G6" s="44">
        <v>3</v>
      </c>
      <c r="H6" s="45">
        <v>5</v>
      </c>
      <c r="I6" s="46">
        <v>95</v>
      </c>
      <c r="K6" s="53" t="s">
        <v>2</v>
      </c>
      <c r="L6" s="54" t="s">
        <v>26</v>
      </c>
      <c r="N6" s="44">
        <v>2</v>
      </c>
      <c r="O6" s="52">
        <v>0</v>
      </c>
      <c r="P6" s="46">
        <v>100</v>
      </c>
    </row>
    <row r="7" spans="2:17" ht="15.75" thickBot="1" x14ac:dyDescent="0.3">
      <c r="B7" s="23" t="s">
        <v>50</v>
      </c>
      <c r="C7" s="26">
        <f>C5-C6</f>
        <v>305030</v>
      </c>
      <c r="D7" s="23"/>
      <c r="E7" s="23"/>
      <c r="F7" s="23"/>
      <c r="G7" s="44">
        <v>4</v>
      </c>
      <c r="H7" s="45">
        <v>5</v>
      </c>
      <c r="I7" s="46">
        <v>95</v>
      </c>
      <c r="K7" s="46" t="s">
        <v>28</v>
      </c>
      <c r="L7" s="51" t="s">
        <v>29</v>
      </c>
      <c r="N7" s="44">
        <v>3</v>
      </c>
      <c r="O7" s="52">
        <v>5</v>
      </c>
      <c r="P7" s="46">
        <v>95</v>
      </c>
    </row>
    <row r="8" spans="2:17" ht="15.75" thickBot="1" x14ac:dyDescent="0.3">
      <c r="B8" s="23" t="s">
        <v>51</v>
      </c>
      <c r="C8" s="55">
        <v>0.08</v>
      </c>
      <c r="D8" s="56">
        <f>1-C8</f>
        <v>0.92</v>
      </c>
      <c r="E8" s="23"/>
      <c r="F8" s="23"/>
      <c r="G8" s="44">
        <v>5</v>
      </c>
      <c r="H8" s="45">
        <v>5</v>
      </c>
      <c r="I8" s="46">
        <v>95</v>
      </c>
      <c r="K8" s="46"/>
      <c r="L8" s="51"/>
      <c r="N8" s="44">
        <v>4</v>
      </c>
      <c r="O8" s="52">
        <v>5</v>
      </c>
      <c r="P8" s="46">
        <v>95</v>
      </c>
    </row>
    <row r="9" spans="2:17" ht="15.75" thickBot="1" x14ac:dyDescent="0.3">
      <c r="B9" s="29" t="s">
        <v>52</v>
      </c>
      <c r="D9" s="26">
        <f>ROUND(C7*D8,0)</f>
        <v>280628</v>
      </c>
      <c r="E9" s="23"/>
      <c r="F9" s="23"/>
      <c r="G9" s="44">
        <v>6</v>
      </c>
      <c r="H9" s="45">
        <v>6</v>
      </c>
      <c r="I9" s="46">
        <v>94</v>
      </c>
      <c r="K9" s="57" t="s">
        <v>27</v>
      </c>
      <c r="L9" s="58">
        <v>0.05</v>
      </c>
      <c r="N9" s="44">
        <v>5</v>
      </c>
      <c r="O9" s="52">
        <v>5</v>
      </c>
      <c r="P9" s="46">
        <v>95</v>
      </c>
    </row>
    <row r="10" spans="2:17" ht="15.75" thickBot="1" x14ac:dyDescent="0.3">
      <c r="B10" s="23" t="s">
        <v>53</v>
      </c>
      <c r="C10" s="26">
        <f>C6+D9</f>
        <v>299028</v>
      </c>
      <c r="D10" s="27" t="s">
        <v>35</v>
      </c>
      <c r="E10" s="28">
        <f>ROUND(C10/10.764,0)</f>
        <v>27780</v>
      </c>
      <c r="F10" s="27" t="s">
        <v>36</v>
      </c>
      <c r="G10" s="44">
        <v>7</v>
      </c>
      <c r="H10" s="45">
        <v>7</v>
      </c>
      <c r="I10" s="46">
        <v>93</v>
      </c>
      <c r="K10" s="59" t="s">
        <v>30</v>
      </c>
      <c r="L10" s="58">
        <v>0.1</v>
      </c>
      <c r="N10" s="44">
        <v>6</v>
      </c>
      <c r="O10" s="52">
        <v>6.5</v>
      </c>
      <c r="P10" s="46">
        <f t="shared" ref="P10:P63" si="0">P9-1.5</f>
        <v>93.5</v>
      </c>
    </row>
    <row r="11" spans="2:17" ht="15.75" thickBot="1" x14ac:dyDescent="0.3">
      <c r="C11" s="30"/>
      <c r="G11" s="44">
        <v>8</v>
      </c>
      <c r="H11" s="45">
        <v>8</v>
      </c>
      <c r="I11" s="46">
        <v>92</v>
      </c>
      <c r="K11" s="46" t="s">
        <v>31</v>
      </c>
      <c r="L11" s="58">
        <v>0.15</v>
      </c>
      <c r="N11" s="44">
        <v>7</v>
      </c>
      <c r="O11" s="52">
        <v>8</v>
      </c>
      <c r="P11" s="46">
        <f t="shared" si="0"/>
        <v>92</v>
      </c>
    </row>
    <row r="12" spans="2:17" ht="15.75" thickBot="1" x14ac:dyDescent="0.3">
      <c r="B12" s="24" t="s">
        <v>37</v>
      </c>
      <c r="C12" s="32">
        <v>2024</v>
      </c>
      <c r="E12" s="31"/>
      <c r="G12" s="44">
        <v>9</v>
      </c>
      <c r="H12" s="45">
        <v>9</v>
      </c>
      <c r="I12" s="46">
        <v>91</v>
      </c>
      <c r="K12" s="60" t="s">
        <v>32</v>
      </c>
      <c r="L12" s="61">
        <v>0.2</v>
      </c>
      <c r="N12" s="44">
        <v>8</v>
      </c>
      <c r="O12" s="52">
        <v>9.5</v>
      </c>
      <c r="P12" s="46">
        <f t="shared" si="0"/>
        <v>90.5</v>
      </c>
    </row>
    <row r="13" spans="2:17" ht="15.75" thickBot="1" x14ac:dyDescent="0.3">
      <c r="B13" s="24" t="s">
        <v>38</v>
      </c>
      <c r="C13" s="32">
        <v>2016</v>
      </c>
      <c r="D13" s="31"/>
      <c r="G13" s="44">
        <v>10</v>
      </c>
      <c r="H13" s="45">
        <v>10</v>
      </c>
      <c r="I13" s="46">
        <v>90</v>
      </c>
      <c r="K13" s="62"/>
      <c r="L13" s="63"/>
      <c r="N13" s="44">
        <v>9</v>
      </c>
      <c r="O13" s="52">
        <v>11</v>
      </c>
      <c r="P13" s="46">
        <f t="shared" si="0"/>
        <v>89</v>
      </c>
    </row>
    <row r="14" spans="2:17" ht="15.75" thickBot="1" x14ac:dyDescent="0.3">
      <c r="B14" s="24" t="s">
        <v>39</v>
      </c>
      <c r="C14" s="32">
        <f>C12-C13</f>
        <v>8</v>
      </c>
      <c r="G14" s="44">
        <v>11</v>
      </c>
      <c r="H14" s="45">
        <v>11</v>
      </c>
      <c r="I14" s="46">
        <v>89</v>
      </c>
      <c r="K14" s="64"/>
      <c r="L14" s="65"/>
      <c r="N14" s="44">
        <v>10</v>
      </c>
      <c r="O14" s="52">
        <v>12.5</v>
      </c>
      <c r="P14" s="46">
        <f t="shared" si="0"/>
        <v>87.5</v>
      </c>
    </row>
    <row r="15" spans="2:17" ht="17.25" thickBot="1" x14ac:dyDescent="0.35">
      <c r="B15" s="66" t="s">
        <v>54</v>
      </c>
      <c r="C15" s="24">
        <f>60-C14</f>
        <v>52</v>
      </c>
      <c r="G15" s="44">
        <v>12</v>
      </c>
      <c r="H15" s="45">
        <v>12</v>
      </c>
      <c r="I15" s="46">
        <v>88</v>
      </c>
      <c r="N15" s="44">
        <v>11</v>
      </c>
      <c r="O15" s="52">
        <v>14</v>
      </c>
      <c r="P15" s="46">
        <f t="shared" si="0"/>
        <v>86</v>
      </c>
    </row>
    <row r="16" spans="2:17" ht="15.75" thickBot="1" x14ac:dyDescent="0.3">
      <c r="E16" s="31"/>
      <c r="G16" s="44">
        <v>13</v>
      </c>
      <c r="H16" s="45">
        <v>13</v>
      </c>
      <c r="I16" s="46">
        <v>87</v>
      </c>
      <c r="J16" s="31"/>
      <c r="N16" s="44">
        <v>12</v>
      </c>
      <c r="O16" s="52">
        <v>15.5</v>
      </c>
      <c r="P16" s="46">
        <f t="shared" si="0"/>
        <v>84.5</v>
      </c>
    </row>
    <row r="17" spans="1:16" ht="15.75" thickBot="1" x14ac:dyDescent="0.3">
      <c r="C17" s="31"/>
      <c r="G17" s="44">
        <v>14</v>
      </c>
      <c r="H17" s="45">
        <v>14</v>
      </c>
      <c r="I17" s="46">
        <v>86</v>
      </c>
      <c r="K17" s="31"/>
      <c r="L17" s="31"/>
      <c r="N17" s="44">
        <v>13</v>
      </c>
      <c r="O17" s="52">
        <v>17</v>
      </c>
      <c r="P17" s="46">
        <f t="shared" si="0"/>
        <v>83</v>
      </c>
    </row>
    <row r="18" spans="1:16" ht="15.75" thickBot="1" x14ac:dyDescent="0.3">
      <c r="G18" s="44">
        <v>15</v>
      </c>
      <c r="H18" s="45">
        <v>15</v>
      </c>
      <c r="I18" s="46">
        <v>85</v>
      </c>
      <c r="J18" s="31"/>
      <c r="L18" s="31"/>
      <c r="N18" s="44">
        <v>14</v>
      </c>
      <c r="O18" s="52">
        <v>18.5</v>
      </c>
      <c r="P18" s="46">
        <f t="shared" si="0"/>
        <v>81.5</v>
      </c>
    </row>
    <row r="19" spans="1:16" ht="15.75" thickBot="1" x14ac:dyDescent="0.3">
      <c r="B19" s="23"/>
      <c r="C19" s="25"/>
      <c r="D19" s="23"/>
      <c r="E19" s="23"/>
      <c r="F19" s="23"/>
      <c r="G19" s="44">
        <v>16</v>
      </c>
      <c r="H19" s="45">
        <v>16</v>
      </c>
      <c r="I19" s="46">
        <v>84</v>
      </c>
      <c r="N19" s="44">
        <v>15</v>
      </c>
      <c r="O19" s="52">
        <v>20</v>
      </c>
      <c r="P19" s="46">
        <f t="shared" si="0"/>
        <v>80</v>
      </c>
    </row>
    <row r="20" spans="1:16" ht="15.75" thickBot="1" x14ac:dyDescent="0.3">
      <c r="B20" s="23"/>
      <c r="C20" s="25"/>
      <c r="D20" s="23"/>
      <c r="E20" s="23"/>
      <c r="F20" s="23"/>
      <c r="G20" s="44">
        <v>17</v>
      </c>
      <c r="H20" s="45">
        <v>17</v>
      </c>
      <c r="I20" s="46">
        <v>83</v>
      </c>
      <c r="N20" s="44">
        <v>16</v>
      </c>
      <c r="O20" s="52">
        <v>21.5</v>
      </c>
      <c r="P20" s="46">
        <f t="shared" si="0"/>
        <v>78.5</v>
      </c>
    </row>
    <row r="21" spans="1:16" ht="15.75" thickBot="1" x14ac:dyDescent="0.3">
      <c r="B21" s="23"/>
      <c r="C21" s="26"/>
      <c r="D21" s="27"/>
      <c r="E21" s="28"/>
      <c r="F21" s="27"/>
      <c r="G21" s="44">
        <v>18</v>
      </c>
      <c r="H21" s="45">
        <v>18</v>
      </c>
      <c r="I21" s="46">
        <v>82</v>
      </c>
      <c r="N21" s="44">
        <v>17</v>
      </c>
      <c r="O21" s="52">
        <v>23</v>
      </c>
      <c r="P21" s="46">
        <f t="shared" si="0"/>
        <v>77</v>
      </c>
    </row>
    <row r="22" spans="1:16" ht="15.75" thickBot="1" x14ac:dyDescent="0.3">
      <c r="B22" s="23"/>
      <c r="C22" s="25"/>
      <c r="D22" s="23"/>
      <c r="E22" s="23"/>
      <c r="F22" s="23"/>
      <c r="G22" s="44">
        <v>19</v>
      </c>
      <c r="H22" s="45">
        <v>19</v>
      </c>
      <c r="I22" s="46">
        <v>81</v>
      </c>
      <c r="N22" s="44">
        <v>18</v>
      </c>
      <c r="O22" s="52">
        <v>24.5</v>
      </c>
      <c r="P22" s="46">
        <f t="shared" si="0"/>
        <v>75.5</v>
      </c>
    </row>
    <row r="23" spans="1:16" ht="15.75" thickBot="1" x14ac:dyDescent="0.3">
      <c r="B23" s="23"/>
      <c r="C23" s="25"/>
      <c r="D23" s="23"/>
      <c r="E23" s="23"/>
      <c r="F23" s="23"/>
      <c r="G23" s="44">
        <v>20</v>
      </c>
      <c r="H23" s="45">
        <v>20</v>
      </c>
      <c r="I23" s="46">
        <v>80</v>
      </c>
      <c r="N23" s="44">
        <v>19</v>
      </c>
      <c r="O23" s="52">
        <v>26</v>
      </c>
      <c r="P23" s="46">
        <f t="shared" si="0"/>
        <v>74</v>
      </c>
    </row>
    <row r="24" spans="1:16" ht="15.75" thickBot="1" x14ac:dyDescent="0.3">
      <c r="B24" s="29"/>
      <c r="C24" s="25"/>
      <c r="D24" s="23"/>
      <c r="E24" s="23"/>
      <c r="F24" s="23"/>
      <c r="G24" s="44">
        <v>21</v>
      </c>
      <c r="H24" s="45">
        <v>21</v>
      </c>
      <c r="I24" s="46">
        <v>79</v>
      </c>
      <c r="N24" s="44">
        <v>20</v>
      </c>
      <c r="O24" s="52">
        <v>27.5</v>
      </c>
      <c r="P24" s="46">
        <f t="shared" si="0"/>
        <v>72.5</v>
      </c>
    </row>
    <row r="25" spans="1:16" ht="15.75" thickBot="1" x14ac:dyDescent="0.3">
      <c r="B25" s="23"/>
      <c r="C25" s="26"/>
      <c r="D25" s="27"/>
      <c r="E25" s="28"/>
      <c r="F25" s="27"/>
      <c r="G25" s="44">
        <v>22</v>
      </c>
      <c r="H25" s="45">
        <v>22</v>
      </c>
      <c r="I25" s="46">
        <v>78</v>
      </c>
      <c r="N25" s="44">
        <v>21</v>
      </c>
      <c r="O25" s="52">
        <v>29</v>
      </c>
      <c r="P25" s="46">
        <f t="shared" si="0"/>
        <v>71</v>
      </c>
    </row>
    <row r="26" spans="1:16" ht="15.75" thickBot="1" x14ac:dyDescent="0.3">
      <c r="G26" s="44">
        <v>23</v>
      </c>
      <c r="H26" s="45">
        <v>23</v>
      </c>
      <c r="I26" s="46">
        <v>77</v>
      </c>
      <c r="N26" s="44">
        <v>22</v>
      </c>
      <c r="O26" s="52">
        <v>30.5</v>
      </c>
      <c r="P26" s="46">
        <f t="shared" si="0"/>
        <v>69.5</v>
      </c>
    </row>
    <row r="27" spans="1:16" ht="15.75" thickBot="1" x14ac:dyDescent="0.3">
      <c r="G27" s="44">
        <v>24</v>
      </c>
      <c r="H27" s="45">
        <v>24</v>
      </c>
      <c r="I27" s="46">
        <v>76</v>
      </c>
      <c r="N27" s="44">
        <v>23</v>
      </c>
      <c r="O27" s="52">
        <v>32</v>
      </c>
      <c r="P27" s="46">
        <f t="shared" si="0"/>
        <v>68</v>
      </c>
    </row>
    <row r="28" spans="1:16" ht="15.75" thickBot="1" x14ac:dyDescent="0.3">
      <c r="G28" s="44">
        <v>25</v>
      </c>
      <c r="H28" s="45">
        <v>25</v>
      </c>
      <c r="I28" s="46">
        <v>75</v>
      </c>
      <c r="N28" s="44">
        <v>24</v>
      </c>
      <c r="O28" s="52">
        <v>33.5</v>
      </c>
      <c r="P28" s="46">
        <f t="shared" si="0"/>
        <v>66.5</v>
      </c>
    </row>
    <row r="29" spans="1:16" ht="15.75" thickBot="1" x14ac:dyDescent="0.3">
      <c r="G29" s="44">
        <v>26</v>
      </c>
      <c r="H29" s="45">
        <v>26</v>
      </c>
      <c r="I29" s="46">
        <v>74</v>
      </c>
      <c r="N29" s="44">
        <v>25</v>
      </c>
      <c r="O29" s="52">
        <v>35</v>
      </c>
      <c r="P29" s="46">
        <f t="shared" si="0"/>
        <v>65</v>
      </c>
    </row>
    <row r="30" spans="1:16" ht="15.75" thickBot="1" x14ac:dyDescent="0.3">
      <c r="G30" s="44">
        <v>27</v>
      </c>
      <c r="H30" s="45">
        <v>27</v>
      </c>
      <c r="I30" s="46">
        <v>73</v>
      </c>
      <c r="N30" s="44">
        <v>26</v>
      </c>
      <c r="O30" s="52">
        <v>36.5</v>
      </c>
      <c r="P30" s="46">
        <f t="shared" si="0"/>
        <v>63.5</v>
      </c>
    </row>
    <row r="31" spans="1:16" ht="15.75" thickBot="1" x14ac:dyDescent="0.3">
      <c r="A31" s="23"/>
      <c r="B31" s="34"/>
      <c r="C31" s="23"/>
      <c r="D31" s="23"/>
      <c r="E31" s="23"/>
      <c r="G31" s="44">
        <v>28</v>
      </c>
      <c r="H31" s="45">
        <v>28</v>
      </c>
      <c r="I31" s="46">
        <v>72</v>
      </c>
      <c r="N31" s="44">
        <v>27</v>
      </c>
      <c r="O31" s="52">
        <v>38</v>
      </c>
      <c r="P31" s="46">
        <f t="shared" si="0"/>
        <v>62</v>
      </c>
    </row>
    <row r="32" spans="1:16" ht="15.75" thickBot="1" x14ac:dyDescent="0.3">
      <c r="A32" s="23"/>
      <c r="B32" s="25"/>
      <c r="C32" s="23"/>
      <c r="D32" s="23"/>
      <c r="E32" s="23"/>
      <c r="G32" s="44">
        <v>29</v>
      </c>
      <c r="H32" s="45">
        <v>29</v>
      </c>
      <c r="I32" s="46">
        <v>71</v>
      </c>
      <c r="N32" s="44">
        <v>28</v>
      </c>
      <c r="O32" s="52">
        <v>39.5</v>
      </c>
      <c r="P32" s="46">
        <f t="shared" si="0"/>
        <v>60.5</v>
      </c>
    </row>
    <row r="33" spans="1:16" ht="15.75" thickBot="1" x14ac:dyDescent="0.3">
      <c r="A33" s="23"/>
      <c r="B33" s="26"/>
      <c r="C33" s="27"/>
      <c r="D33" s="67"/>
      <c r="E33" s="27"/>
      <c r="G33" s="44">
        <v>30</v>
      </c>
      <c r="H33" s="45">
        <v>30</v>
      </c>
      <c r="I33" s="46">
        <v>70</v>
      </c>
      <c r="N33" s="44">
        <v>29</v>
      </c>
      <c r="O33" s="52">
        <v>41</v>
      </c>
      <c r="P33" s="46">
        <f t="shared" si="0"/>
        <v>59</v>
      </c>
    </row>
    <row r="34" spans="1:16" ht="15.75" thickBot="1" x14ac:dyDescent="0.3">
      <c r="A34" s="23"/>
      <c r="B34" s="25"/>
      <c r="C34" s="23"/>
      <c r="D34" s="23"/>
      <c r="E34" s="23"/>
      <c r="G34" s="44">
        <v>31</v>
      </c>
      <c r="H34" s="45">
        <v>31</v>
      </c>
      <c r="I34" s="46">
        <v>69</v>
      </c>
      <c r="N34" s="44">
        <v>30</v>
      </c>
      <c r="O34" s="52">
        <v>42.5</v>
      </c>
      <c r="P34" s="46">
        <f t="shared" si="0"/>
        <v>57.5</v>
      </c>
    </row>
    <row r="35" spans="1:16" ht="15.75" thickBot="1" x14ac:dyDescent="0.3">
      <c r="A35" s="23"/>
      <c r="B35" s="34"/>
      <c r="C35" s="23"/>
      <c r="D35" s="23"/>
      <c r="E35" s="23"/>
      <c r="G35" s="44">
        <v>32</v>
      </c>
      <c r="H35" s="45">
        <v>32</v>
      </c>
      <c r="I35" s="46">
        <v>68</v>
      </c>
      <c r="N35" s="44">
        <v>31</v>
      </c>
      <c r="O35" s="52">
        <v>44</v>
      </c>
      <c r="P35" s="46">
        <f t="shared" si="0"/>
        <v>56</v>
      </c>
    </row>
    <row r="36" spans="1:16" ht="15.75" thickBot="1" x14ac:dyDescent="0.3">
      <c r="A36" s="29"/>
      <c r="B36" s="25"/>
      <c r="C36" s="23"/>
      <c r="D36" s="23"/>
      <c r="E36" s="23"/>
      <c r="G36" s="44">
        <v>33</v>
      </c>
      <c r="H36" s="45">
        <v>33</v>
      </c>
      <c r="I36" s="46">
        <v>67</v>
      </c>
      <c r="N36" s="44">
        <v>32</v>
      </c>
      <c r="O36" s="52">
        <v>45.5</v>
      </c>
      <c r="P36" s="46">
        <f t="shared" si="0"/>
        <v>54.5</v>
      </c>
    </row>
    <row r="37" spans="1:16" ht="15.75" thickBot="1" x14ac:dyDescent="0.3">
      <c r="A37" s="23"/>
      <c r="B37" s="26"/>
      <c r="C37" s="27"/>
      <c r="D37" s="28"/>
      <c r="E37" s="27"/>
      <c r="G37" s="44">
        <v>34</v>
      </c>
      <c r="H37" s="45">
        <v>34</v>
      </c>
      <c r="I37" s="46">
        <v>66</v>
      </c>
      <c r="N37" s="44">
        <v>33</v>
      </c>
      <c r="O37" s="52">
        <v>47</v>
      </c>
      <c r="P37" s="46">
        <f t="shared" si="0"/>
        <v>53</v>
      </c>
    </row>
    <row r="38" spans="1:16" ht="15.75" thickBot="1" x14ac:dyDescent="0.3">
      <c r="G38" s="44">
        <v>35</v>
      </c>
      <c r="H38" s="45">
        <v>35</v>
      </c>
      <c r="I38" s="46">
        <v>65</v>
      </c>
      <c r="N38" s="44">
        <v>34</v>
      </c>
      <c r="O38" s="52">
        <v>48.5</v>
      </c>
      <c r="P38" s="46">
        <f t="shared" si="0"/>
        <v>51.5</v>
      </c>
    </row>
    <row r="39" spans="1:16" ht="15.75" thickBot="1" x14ac:dyDescent="0.3">
      <c r="G39" s="44">
        <v>36</v>
      </c>
      <c r="H39" s="45">
        <v>36</v>
      </c>
      <c r="I39" s="46">
        <v>64</v>
      </c>
      <c r="N39" s="44">
        <v>35</v>
      </c>
      <c r="O39" s="52">
        <v>50</v>
      </c>
      <c r="P39" s="46">
        <f t="shared" si="0"/>
        <v>50</v>
      </c>
    </row>
    <row r="40" spans="1:16" ht="15.75" thickBot="1" x14ac:dyDescent="0.3">
      <c r="G40" s="44">
        <v>37</v>
      </c>
      <c r="H40" s="45">
        <v>37</v>
      </c>
      <c r="I40" s="46">
        <v>63</v>
      </c>
      <c r="N40" s="44">
        <v>36</v>
      </c>
      <c r="O40" s="52">
        <v>51.5</v>
      </c>
      <c r="P40" s="46">
        <f t="shared" si="0"/>
        <v>48.5</v>
      </c>
    </row>
    <row r="41" spans="1:16" ht="15.75" thickBot="1" x14ac:dyDescent="0.3">
      <c r="G41" s="44">
        <v>38</v>
      </c>
      <c r="H41" s="45">
        <v>38</v>
      </c>
      <c r="I41" s="46">
        <v>62</v>
      </c>
      <c r="N41" s="44">
        <v>37</v>
      </c>
      <c r="O41" s="52">
        <v>53</v>
      </c>
      <c r="P41" s="46">
        <f t="shared" si="0"/>
        <v>47</v>
      </c>
    </row>
    <row r="42" spans="1:16" ht="15.75" thickBot="1" x14ac:dyDescent="0.3">
      <c r="G42" s="44">
        <v>39</v>
      </c>
      <c r="H42" s="45">
        <v>39</v>
      </c>
      <c r="I42" s="46">
        <v>61</v>
      </c>
      <c r="N42" s="44">
        <v>38</v>
      </c>
      <c r="O42" s="52">
        <v>54.5</v>
      </c>
      <c r="P42" s="46">
        <f t="shared" si="0"/>
        <v>45.5</v>
      </c>
    </row>
    <row r="43" spans="1:16" ht="15.75" thickBot="1" x14ac:dyDescent="0.3">
      <c r="G43" s="44">
        <v>40</v>
      </c>
      <c r="H43" s="45">
        <v>40</v>
      </c>
      <c r="I43" s="46">
        <v>60</v>
      </c>
      <c r="N43" s="44">
        <v>39</v>
      </c>
      <c r="O43" s="52">
        <v>56</v>
      </c>
      <c r="P43" s="46">
        <f t="shared" si="0"/>
        <v>44</v>
      </c>
    </row>
    <row r="44" spans="1:16" ht="15.75" thickBot="1" x14ac:dyDescent="0.3">
      <c r="G44" s="44">
        <v>41</v>
      </c>
      <c r="H44" s="45">
        <v>41</v>
      </c>
      <c r="I44" s="46">
        <v>59</v>
      </c>
      <c r="N44" s="44">
        <v>40</v>
      </c>
      <c r="O44" s="52">
        <v>57.5</v>
      </c>
      <c r="P44" s="46">
        <f t="shared" si="0"/>
        <v>42.5</v>
      </c>
    </row>
    <row r="45" spans="1:16" ht="15.75" thickBot="1" x14ac:dyDescent="0.3">
      <c r="G45" s="44">
        <v>42</v>
      </c>
      <c r="H45" s="45">
        <v>42</v>
      </c>
      <c r="I45" s="46">
        <v>58</v>
      </c>
      <c r="N45" s="44">
        <v>41</v>
      </c>
      <c r="O45" s="52">
        <v>59</v>
      </c>
      <c r="P45" s="46">
        <f t="shared" si="0"/>
        <v>41</v>
      </c>
    </row>
    <row r="46" spans="1:16" ht="15.75" thickBot="1" x14ac:dyDescent="0.3">
      <c r="G46" s="44">
        <v>43</v>
      </c>
      <c r="H46" s="45">
        <v>43</v>
      </c>
      <c r="I46" s="46">
        <v>57</v>
      </c>
      <c r="N46" s="44">
        <v>42</v>
      </c>
      <c r="O46" s="52">
        <v>60.5</v>
      </c>
      <c r="P46" s="46">
        <f t="shared" si="0"/>
        <v>39.5</v>
      </c>
    </row>
    <row r="47" spans="1:16" ht="15.75" thickBot="1" x14ac:dyDescent="0.3">
      <c r="G47" s="44">
        <v>44</v>
      </c>
      <c r="H47" s="45">
        <v>44</v>
      </c>
      <c r="I47" s="46">
        <v>56</v>
      </c>
      <c r="N47" s="44">
        <v>43</v>
      </c>
      <c r="O47" s="52">
        <v>62</v>
      </c>
      <c r="P47" s="46">
        <f t="shared" si="0"/>
        <v>38</v>
      </c>
    </row>
    <row r="48" spans="1:16" ht="15.75" thickBot="1" x14ac:dyDescent="0.3">
      <c r="G48" s="44">
        <v>45</v>
      </c>
      <c r="H48" s="45">
        <v>45</v>
      </c>
      <c r="I48" s="46">
        <v>55</v>
      </c>
      <c r="N48" s="44">
        <v>44</v>
      </c>
      <c r="O48" s="52">
        <v>63.5</v>
      </c>
      <c r="P48" s="46">
        <f t="shared" si="0"/>
        <v>36.5</v>
      </c>
    </row>
    <row r="49" spans="7:16" ht="15.75" thickBot="1" x14ac:dyDescent="0.3">
      <c r="G49" s="44">
        <v>46</v>
      </c>
      <c r="H49" s="45">
        <v>46</v>
      </c>
      <c r="I49" s="46">
        <v>54</v>
      </c>
      <c r="N49" s="44">
        <v>45</v>
      </c>
      <c r="O49" s="52">
        <v>65</v>
      </c>
      <c r="P49" s="46">
        <f t="shared" si="0"/>
        <v>35</v>
      </c>
    </row>
    <row r="50" spans="7:16" ht="15.75" thickBot="1" x14ac:dyDescent="0.3">
      <c r="G50" s="44">
        <v>47</v>
      </c>
      <c r="H50" s="45">
        <v>47</v>
      </c>
      <c r="I50" s="46">
        <v>53</v>
      </c>
      <c r="N50" s="44">
        <v>46</v>
      </c>
      <c r="O50" s="52">
        <v>66.5</v>
      </c>
      <c r="P50" s="46">
        <f t="shared" si="0"/>
        <v>33.5</v>
      </c>
    </row>
    <row r="51" spans="7:16" ht="15.75" thickBot="1" x14ac:dyDescent="0.3">
      <c r="G51" s="44">
        <v>48</v>
      </c>
      <c r="H51" s="45">
        <v>48</v>
      </c>
      <c r="I51" s="46">
        <v>52</v>
      </c>
      <c r="N51" s="44">
        <v>47</v>
      </c>
      <c r="O51" s="52">
        <v>68</v>
      </c>
      <c r="P51" s="46">
        <f t="shared" si="0"/>
        <v>32</v>
      </c>
    </row>
    <row r="52" spans="7:16" ht="15.75" thickBot="1" x14ac:dyDescent="0.3">
      <c r="G52" s="44">
        <v>49</v>
      </c>
      <c r="H52" s="45">
        <v>49</v>
      </c>
      <c r="I52" s="46">
        <v>51</v>
      </c>
      <c r="N52" s="44">
        <v>48</v>
      </c>
      <c r="O52" s="52">
        <v>69.5</v>
      </c>
      <c r="P52" s="46">
        <f t="shared" si="0"/>
        <v>30.5</v>
      </c>
    </row>
    <row r="53" spans="7:16" ht="15.75" thickBot="1" x14ac:dyDescent="0.3">
      <c r="G53" s="44">
        <v>50</v>
      </c>
      <c r="H53" s="45">
        <v>50</v>
      </c>
      <c r="I53" s="46">
        <v>50</v>
      </c>
      <c r="N53" s="44">
        <v>49</v>
      </c>
      <c r="O53" s="52">
        <v>71</v>
      </c>
      <c r="P53" s="46">
        <f t="shared" si="0"/>
        <v>29</v>
      </c>
    </row>
    <row r="54" spans="7:16" ht="15.75" thickBot="1" x14ac:dyDescent="0.3">
      <c r="G54" s="44">
        <v>51</v>
      </c>
      <c r="H54" s="45">
        <v>51</v>
      </c>
      <c r="I54" s="46">
        <v>49</v>
      </c>
      <c r="N54" s="44">
        <v>50</v>
      </c>
      <c r="O54" s="52">
        <v>72.5</v>
      </c>
      <c r="P54" s="46">
        <f t="shared" si="0"/>
        <v>27.5</v>
      </c>
    </row>
    <row r="55" spans="7:16" ht="15.75" thickBot="1" x14ac:dyDescent="0.3">
      <c r="G55" s="44">
        <v>52</v>
      </c>
      <c r="H55" s="45">
        <v>52</v>
      </c>
      <c r="I55" s="46">
        <v>48</v>
      </c>
      <c r="N55" s="44">
        <v>51</v>
      </c>
      <c r="O55" s="52">
        <v>74</v>
      </c>
      <c r="P55" s="46">
        <f t="shared" si="0"/>
        <v>26</v>
      </c>
    </row>
    <row r="56" spans="7:16" ht="15.75" thickBot="1" x14ac:dyDescent="0.3">
      <c r="G56" s="44">
        <v>53</v>
      </c>
      <c r="H56" s="45">
        <v>53</v>
      </c>
      <c r="I56" s="46">
        <v>47</v>
      </c>
      <c r="N56" s="44">
        <v>52</v>
      </c>
      <c r="O56" s="52">
        <v>75.5</v>
      </c>
      <c r="P56" s="46">
        <f t="shared" si="0"/>
        <v>24.5</v>
      </c>
    </row>
    <row r="57" spans="7:16" ht="15.75" thickBot="1" x14ac:dyDescent="0.3">
      <c r="G57" s="44">
        <v>54</v>
      </c>
      <c r="H57" s="45">
        <v>54</v>
      </c>
      <c r="I57" s="46">
        <v>46</v>
      </c>
      <c r="N57" s="44">
        <v>53</v>
      </c>
      <c r="O57" s="52">
        <v>77</v>
      </c>
      <c r="P57" s="46">
        <f t="shared" si="0"/>
        <v>23</v>
      </c>
    </row>
    <row r="58" spans="7:16" ht="15.75" thickBot="1" x14ac:dyDescent="0.3">
      <c r="G58" s="44">
        <v>55</v>
      </c>
      <c r="H58" s="45">
        <v>55</v>
      </c>
      <c r="I58" s="46">
        <v>45</v>
      </c>
      <c r="N58" s="44">
        <v>54</v>
      </c>
      <c r="O58" s="52">
        <v>78.5</v>
      </c>
      <c r="P58" s="46">
        <f t="shared" si="0"/>
        <v>21.5</v>
      </c>
    </row>
    <row r="59" spans="7:16" ht="15.75" thickBot="1" x14ac:dyDescent="0.3">
      <c r="G59" s="44">
        <v>56</v>
      </c>
      <c r="H59" s="45">
        <v>56</v>
      </c>
      <c r="I59" s="46">
        <v>44</v>
      </c>
      <c r="N59" s="44">
        <v>55</v>
      </c>
      <c r="O59" s="52">
        <v>80</v>
      </c>
      <c r="P59" s="46">
        <f t="shared" si="0"/>
        <v>20</v>
      </c>
    </row>
    <row r="60" spans="7:16" ht="15.75" thickBot="1" x14ac:dyDescent="0.3">
      <c r="G60" s="44">
        <v>57</v>
      </c>
      <c r="H60" s="45">
        <v>57</v>
      </c>
      <c r="I60" s="46">
        <v>43</v>
      </c>
      <c r="N60" s="44">
        <v>56</v>
      </c>
      <c r="O60" s="52">
        <v>81.5</v>
      </c>
      <c r="P60" s="46">
        <f t="shared" si="0"/>
        <v>18.5</v>
      </c>
    </row>
    <row r="61" spans="7:16" ht="15.75" thickBot="1" x14ac:dyDescent="0.3">
      <c r="G61" s="44">
        <v>58</v>
      </c>
      <c r="H61" s="45">
        <v>58</v>
      </c>
      <c r="I61" s="46">
        <v>42</v>
      </c>
      <c r="N61" s="44">
        <v>57</v>
      </c>
      <c r="O61" s="52">
        <v>83</v>
      </c>
      <c r="P61" s="46">
        <f t="shared" si="0"/>
        <v>17</v>
      </c>
    </row>
    <row r="62" spans="7:16" ht="15.75" thickBot="1" x14ac:dyDescent="0.3">
      <c r="G62" s="44">
        <v>59</v>
      </c>
      <c r="H62" s="45">
        <v>59</v>
      </c>
      <c r="I62" s="46">
        <v>41</v>
      </c>
      <c r="N62" s="44">
        <v>58</v>
      </c>
      <c r="O62" s="52">
        <v>84.5</v>
      </c>
      <c r="P62" s="46">
        <f t="shared" si="0"/>
        <v>15.5</v>
      </c>
    </row>
    <row r="63" spans="7:16" ht="15.75" thickBot="1" x14ac:dyDescent="0.3">
      <c r="G63" s="44">
        <v>60</v>
      </c>
      <c r="H63" s="45">
        <v>60</v>
      </c>
      <c r="I63" s="46">
        <v>40</v>
      </c>
      <c r="N63" s="44">
        <v>59</v>
      </c>
      <c r="O63" s="52">
        <v>85</v>
      </c>
      <c r="P63" s="60">
        <f t="shared" si="0"/>
        <v>14</v>
      </c>
    </row>
    <row r="64" spans="7:16" ht="15.75" thickBot="1" x14ac:dyDescent="0.3">
      <c r="G64" s="44">
        <v>61</v>
      </c>
      <c r="H64" s="45">
        <v>61</v>
      </c>
      <c r="I64" s="46">
        <v>39</v>
      </c>
      <c r="N64" s="44">
        <v>60</v>
      </c>
    </row>
    <row r="65" spans="7:15" ht="15.75" thickBot="1" x14ac:dyDescent="0.3">
      <c r="G65" s="44">
        <v>62</v>
      </c>
      <c r="H65" s="45">
        <v>62</v>
      </c>
      <c r="I65" s="46">
        <v>38</v>
      </c>
      <c r="N65" s="44">
        <v>61</v>
      </c>
      <c r="O65" s="68"/>
    </row>
    <row r="66" spans="7:15" ht="15.75" thickBot="1" x14ac:dyDescent="0.3">
      <c r="G66" s="44">
        <v>63</v>
      </c>
      <c r="H66" s="45">
        <v>63</v>
      </c>
      <c r="I66" s="46">
        <v>37</v>
      </c>
      <c r="N66" s="44">
        <v>62</v>
      </c>
      <c r="O66" s="68"/>
    </row>
    <row r="67" spans="7:15" ht="15.75" thickBot="1" x14ac:dyDescent="0.3">
      <c r="G67" s="44">
        <v>64</v>
      </c>
      <c r="H67" s="45">
        <v>64</v>
      </c>
      <c r="I67" s="46">
        <v>36</v>
      </c>
      <c r="N67" s="44">
        <v>63</v>
      </c>
      <c r="O67" s="68"/>
    </row>
    <row r="68" spans="7:15" ht="15.75" thickBot="1" x14ac:dyDescent="0.3">
      <c r="G68" s="44">
        <v>65</v>
      </c>
      <c r="H68" s="45">
        <v>65</v>
      </c>
      <c r="I68" s="46">
        <v>35</v>
      </c>
      <c r="N68" s="44">
        <v>64</v>
      </c>
      <c r="O68" s="68"/>
    </row>
    <row r="69" spans="7:15" ht="15.75" thickBot="1" x14ac:dyDescent="0.3">
      <c r="G69" s="44">
        <v>66</v>
      </c>
      <c r="H69" s="45">
        <v>66</v>
      </c>
      <c r="I69" s="46">
        <v>34</v>
      </c>
      <c r="N69" s="44">
        <v>65</v>
      </c>
      <c r="O69" s="68"/>
    </row>
    <row r="70" spans="7:15" ht="15.75" thickBot="1" x14ac:dyDescent="0.3">
      <c r="G70" s="44">
        <v>67</v>
      </c>
      <c r="H70" s="45">
        <v>67</v>
      </c>
      <c r="I70" s="46">
        <v>33</v>
      </c>
      <c r="N70" s="44">
        <v>66</v>
      </c>
      <c r="O70" s="68"/>
    </row>
    <row r="71" spans="7:15" ht="15.75" thickBot="1" x14ac:dyDescent="0.3">
      <c r="G71" s="44">
        <v>68</v>
      </c>
      <c r="H71" s="45">
        <v>68</v>
      </c>
      <c r="I71" s="46">
        <v>32</v>
      </c>
      <c r="N71" s="44">
        <v>67</v>
      </c>
      <c r="O71" s="68"/>
    </row>
    <row r="72" spans="7:15" ht="15.75" thickBot="1" x14ac:dyDescent="0.3">
      <c r="G72" s="44">
        <v>69</v>
      </c>
      <c r="H72" s="45">
        <v>69</v>
      </c>
      <c r="I72" s="46">
        <v>31</v>
      </c>
      <c r="N72" s="44">
        <v>68</v>
      </c>
      <c r="O72" s="68"/>
    </row>
    <row r="73" spans="7:15" ht="15.75" thickBot="1" x14ac:dyDescent="0.3">
      <c r="G73" s="44">
        <v>70</v>
      </c>
      <c r="H73" s="45">
        <v>70</v>
      </c>
      <c r="I73" s="60">
        <v>30</v>
      </c>
      <c r="N73" s="44">
        <v>69</v>
      </c>
      <c r="O73" s="68"/>
    </row>
    <row r="74" spans="7:15" ht="15.75" thickBot="1" x14ac:dyDescent="0.3">
      <c r="G74" s="35"/>
      <c r="H74" s="69"/>
      <c r="I74" s="70"/>
      <c r="N74" s="44">
        <v>70</v>
      </c>
      <c r="O74" s="68"/>
    </row>
    <row r="75" spans="7:15" ht="15.75" thickBot="1" x14ac:dyDescent="0.3">
      <c r="G75" s="35"/>
      <c r="H75" s="69"/>
      <c r="N75" s="44"/>
      <c r="O75" s="68"/>
    </row>
    <row r="76" spans="7:15" x14ac:dyDescent="0.25">
      <c r="G76" s="35"/>
      <c r="H76" s="69"/>
    </row>
    <row r="77" spans="7:15" x14ac:dyDescent="0.25">
      <c r="G77" s="35"/>
      <c r="H77" s="69"/>
    </row>
    <row r="78" spans="7:15" x14ac:dyDescent="0.25">
      <c r="G78" s="35"/>
      <c r="H78" s="69"/>
    </row>
    <row r="79" spans="7:15" x14ac:dyDescent="0.25">
      <c r="G79" s="35"/>
      <c r="H79" s="69"/>
    </row>
    <row r="80" spans="7:15" x14ac:dyDescent="0.25">
      <c r="G80" s="35"/>
      <c r="H80" s="69"/>
    </row>
    <row r="81" spans="7:8" x14ac:dyDescent="0.25">
      <c r="G81" s="35"/>
      <c r="H81" s="69"/>
    </row>
    <row r="82" spans="7:8" x14ac:dyDescent="0.25">
      <c r="G82" s="35"/>
      <c r="H82" s="69"/>
    </row>
    <row r="83" spans="7:8" x14ac:dyDescent="0.25">
      <c r="G83" s="35"/>
      <c r="H83" s="69"/>
    </row>
    <row r="84" spans="7:8" x14ac:dyDescent="0.25">
      <c r="G84" s="35"/>
      <c r="H84" s="69"/>
    </row>
    <row r="85" spans="7:8" x14ac:dyDescent="0.25">
      <c r="G85" s="35"/>
      <c r="H85" s="69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4"/>
  <sheetViews>
    <sheetView tabSelected="1" zoomScale="130" zoomScaleNormal="130" workbookViewId="0">
      <selection activeCell="E20" sqref="E20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customWidth="1"/>
    <col min="4" max="4" width="15.5703125" bestFit="1" customWidth="1"/>
    <col min="5" max="5" width="27.140625" customWidth="1"/>
    <col min="6" max="6" width="24" customWidth="1"/>
    <col min="7" max="7" width="8.85546875" customWidth="1"/>
    <col min="8" max="8" width="12.5703125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8"/>
      <c r="D1" s="99"/>
    </row>
    <row r="2" spans="1:13" x14ac:dyDescent="0.25">
      <c r="A2" s="9"/>
      <c r="C2" s="96" t="s">
        <v>78</v>
      </c>
      <c r="D2" s="100"/>
      <c r="F2" s="5"/>
      <c r="G2" s="5"/>
      <c r="H2" s="96" t="s">
        <v>74</v>
      </c>
      <c r="I2" s="84" t="s">
        <v>36</v>
      </c>
      <c r="L2" t="s">
        <v>69</v>
      </c>
    </row>
    <row r="3" spans="1:13" ht="18.75" x14ac:dyDescent="0.3">
      <c r="A3" s="9" t="s">
        <v>8</v>
      </c>
      <c r="B3" s="11"/>
      <c r="C3" s="101">
        <f>C4+C5</f>
        <v>12000</v>
      </c>
      <c r="D3" s="102" t="s">
        <v>86</v>
      </c>
      <c r="F3" s="72" t="s">
        <v>66</v>
      </c>
      <c r="G3" s="84" t="s">
        <v>62</v>
      </c>
      <c r="H3" s="76">
        <v>41.25</v>
      </c>
      <c r="I3" s="74">
        <f>H3*10.764</f>
        <v>444.01499999999999</v>
      </c>
      <c r="J3" s="76"/>
      <c r="L3" t="s">
        <v>70</v>
      </c>
      <c r="M3">
        <v>314</v>
      </c>
    </row>
    <row r="4" spans="1:13" ht="30" x14ac:dyDescent="0.25">
      <c r="A4" s="12" t="s">
        <v>9</v>
      </c>
      <c r="B4" s="11"/>
      <c r="C4" s="101">
        <v>3000</v>
      </c>
      <c r="D4" s="103"/>
      <c r="F4" s="83" t="s">
        <v>80</v>
      </c>
      <c r="G4" s="84" t="s">
        <v>81</v>
      </c>
      <c r="H4" s="97">
        <v>3.9</v>
      </c>
      <c r="I4" s="74">
        <f>H4*10.764</f>
        <v>41.979599999999998</v>
      </c>
      <c r="J4" s="73"/>
      <c r="K4" s="3"/>
      <c r="L4" s="3"/>
    </row>
    <row r="5" spans="1:13" x14ac:dyDescent="0.25">
      <c r="A5" s="9" t="s">
        <v>10</v>
      </c>
      <c r="B5" s="11"/>
      <c r="C5" s="101">
        <v>9000</v>
      </c>
      <c r="D5" s="103"/>
      <c r="F5" s="5"/>
      <c r="G5" s="73" t="s">
        <v>82</v>
      </c>
      <c r="H5" s="73"/>
      <c r="I5" s="74">
        <f>SUM(I3:I4)</f>
        <v>485.99459999999999</v>
      </c>
    </row>
    <row r="6" spans="1:13" x14ac:dyDescent="0.25">
      <c r="A6" s="9" t="s">
        <v>11</v>
      </c>
      <c r="B6" s="11"/>
      <c r="C6" s="101">
        <f>C4</f>
        <v>3000</v>
      </c>
      <c r="D6" s="103"/>
      <c r="F6" s="5"/>
      <c r="G6" s="73" t="s">
        <v>71</v>
      </c>
      <c r="H6" s="76">
        <v>54.2</v>
      </c>
      <c r="I6" s="74">
        <f>H6*10.764</f>
        <v>583.40880000000004</v>
      </c>
    </row>
    <row r="7" spans="1:13" x14ac:dyDescent="0.25">
      <c r="A7" s="9" t="s">
        <v>12</v>
      </c>
      <c r="B7" s="13"/>
      <c r="C7" s="4">
        <v>0</v>
      </c>
      <c r="D7" s="4"/>
    </row>
    <row r="8" spans="1:13" x14ac:dyDescent="0.25">
      <c r="A8" s="9" t="s">
        <v>13</v>
      </c>
      <c r="B8" s="13"/>
      <c r="C8" s="4">
        <f>C9-C7</f>
        <v>60</v>
      </c>
      <c r="D8" s="84" t="s">
        <v>87</v>
      </c>
      <c r="E8" s="84">
        <v>2022</v>
      </c>
      <c r="F8" s="5"/>
    </row>
    <row r="9" spans="1:13" x14ac:dyDescent="0.25">
      <c r="A9" s="9" t="s">
        <v>14</v>
      </c>
      <c r="B9" s="13"/>
      <c r="C9" s="4">
        <v>60</v>
      </c>
      <c r="D9" s="85"/>
      <c r="E9" s="84">
        <v>2025</v>
      </c>
      <c r="M9" s="71"/>
    </row>
    <row r="10" spans="1:13" ht="30" x14ac:dyDescent="0.25">
      <c r="A10" s="12" t="s">
        <v>15</v>
      </c>
      <c r="B10" s="13"/>
      <c r="C10" s="4">
        <f>90*C7/C9</f>
        <v>0</v>
      </c>
      <c r="D10" s="4"/>
      <c r="E10" s="5"/>
      <c r="F10" s="71"/>
      <c r="G10" s="71"/>
    </row>
    <row r="11" spans="1:13" x14ac:dyDescent="0.25">
      <c r="A11" s="9"/>
      <c r="B11" s="14"/>
      <c r="C11" s="104">
        <f>C10%</f>
        <v>0</v>
      </c>
      <c r="D11" s="104"/>
    </row>
    <row r="12" spans="1:13" x14ac:dyDescent="0.25">
      <c r="A12" s="9" t="s">
        <v>16</v>
      </c>
      <c r="B12" s="11"/>
      <c r="C12" s="101">
        <f>C6*C11</f>
        <v>0</v>
      </c>
      <c r="D12" s="103"/>
      <c r="E12" s="73"/>
    </row>
    <row r="13" spans="1:13" x14ac:dyDescent="0.25">
      <c r="A13" s="9" t="s">
        <v>17</v>
      </c>
      <c r="B13" s="11"/>
      <c r="C13" s="101">
        <f>C6-C12</f>
        <v>3000</v>
      </c>
      <c r="D13" s="103"/>
    </row>
    <row r="14" spans="1:13" x14ac:dyDescent="0.25">
      <c r="A14" s="9" t="s">
        <v>10</v>
      </c>
      <c r="B14" s="11"/>
      <c r="C14" s="101">
        <f>C5</f>
        <v>9000</v>
      </c>
      <c r="D14" s="103"/>
      <c r="F14" s="71"/>
      <c r="G14" s="71"/>
      <c r="H14" s="4"/>
    </row>
    <row r="15" spans="1:13" x14ac:dyDescent="0.25">
      <c r="B15" s="11"/>
      <c r="C15" s="101"/>
      <c r="D15" s="103"/>
      <c r="H15" s="4"/>
    </row>
    <row r="16" spans="1:13" x14ac:dyDescent="0.25">
      <c r="A16" s="15" t="s">
        <v>18</v>
      </c>
      <c r="B16" s="16"/>
      <c r="C16" s="102">
        <f>C14+C13</f>
        <v>12000</v>
      </c>
      <c r="D16" s="102"/>
      <c r="E16" s="31"/>
      <c r="H16" s="71"/>
    </row>
    <row r="17" spans="1:8" x14ac:dyDescent="0.25">
      <c r="B17" s="13"/>
      <c r="C17" s="4"/>
      <c r="D17" s="4"/>
      <c r="H17" s="71"/>
    </row>
    <row r="18" spans="1:8" ht="16.5" x14ac:dyDescent="0.3">
      <c r="A18" s="15" t="s">
        <v>62</v>
      </c>
      <c r="B18" s="5"/>
      <c r="C18" s="105">
        <v>486</v>
      </c>
      <c r="D18" s="105"/>
      <c r="E18" s="106"/>
      <c r="H18" s="94"/>
    </row>
    <row r="19" spans="1:8" x14ac:dyDescent="0.25">
      <c r="A19" s="9"/>
      <c r="B19" s="4"/>
      <c r="C19" s="115">
        <f>C18*C16</f>
        <v>5832000</v>
      </c>
      <c r="D19" s="5" t="s">
        <v>41</v>
      </c>
      <c r="E19" s="107"/>
      <c r="H19" s="4"/>
    </row>
    <row r="20" spans="1:8" x14ac:dyDescent="0.25">
      <c r="A20" s="9"/>
      <c r="B20" s="31"/>
      <c r="C20" s="109">
        <f>C19*0.98</f>
        <v>5715360</v>
      </c>
      <c r="D20" s="5" t="s">
        <v>19</v>
      </c>
      <c r="E20" s="31"/>
      <c r="F20" s="6"/>
      <c r="H20" s="71"/>
    </row>
    <row r="21" spans="1:8" x14ac:dyDescent="0.25">
      <c r="A21" s="9"/>
      <c r="C21" s="109">
        <f>C19*80%</f>
        <v>4665600</v>
      </c>
      <c r="D21" s="5" t="s">
        <v>20</v>
      </c>
      <c r="E21" s="31"/>
      <c r="F21" s="31"/>
    </row>
    <row r="22" spans="1:8" x14ac:dyDescent="0.25">
      <c r="A22" s="9"/>
      <c r="E22" s="31"/>
    </row>
    <row r="23" spans="1:8" x14ac:dyDescent="0.25">
      <c r="A23" s="17" t="s">
        <v>21</v>
      </c>
      <c r="B23" s="18"/>
      <c r="C23" s="108">
        <f>C4*D23</f>
        <v>1603800</v>
      </c>
      <c r="D23" s="108">
        <f>C18*1.1</f>
        <v>534.6</v>
      </c>
      <c r="E23" s="31"/>
    </row>
    <row r="24" spans="1:8" x14ac:dyDescent="0.25">
      <c r="A24" s="9" t="s">
        <v>22</v>
      </c>
    </row>
    <row r="25" spans="1:8" x14ac:dyDescent="0.25">
      <c r="A25" s="19" t="s">
        <v>23</v>
      </c>
      <c r="B25" s="10"/>
      <c r="C25" s="31">
        <f>C19*0.03/12</f>
        <v>14580</v>
      </c>
      <c r="D25" s="31"/>
      <c r="E25" s="31"/>
    </row>
    <row r="26" spans="1:8" x14ac:dyDescent="0.25">
      <c r="C26" s="31"/>
      <c r="D26" s="31"/>
      <c r="F26" s="73" t="s">
        <v>83</v>
      </c>
    </row>
    <row r="27" spans="1:8" x14ac:dyDescent="0.25">
      <c r="A27" s="5" t="s">
        <v>75</v>
      </c>
      <c r="B27" s="5"/>
      <c r="C27" s="109"/>
      <c r="D27" s="109"/>
    </row>
    <row r="28" spans="1:8" x14ac:dyDescent="0.25">
      <c r="D28" s="71"/>
    </row>
    <row r="29" spans="1:8" x14ac:dyDescent="0.25">
      <c r="A29" s="4" t="s">
        <v>84</v>
      </c>
      <c r="B29" s="110">
        <v>5007699</v>
      </c>
      <c r="G29" s="3"/>
      <c r="H29" s="3"/>
    </row>
    <row r="30" spans="1:8" ht="18.75" x14ac:dyDescent="0.3">
      <c r="A30" s="4" t="s">
        <v>85</v>
      </c>
      <c r="B30" s="4"/>
      <c r="E30" s="113" t="s">
        <v>76</v>
      </c>
      <c r="F30" s="113"/>
      <c r="G30" s="3"/>
      <c r="H30" s="3"/>
    </row>
    <row r="31" spans="1:8" ht="18.75" x14ac:dyDescent="0.3">
      <c r="E31" s="113" t="s">
        <v>77</v>
      </c>
      <c r="F31" s="113"/>
      <c r="G31" s="3"/>
      <c r="H31" s="3"/>
    </row>
    <row r="32" spans="1:8" ht="18.75" x14ac:dyDescent="0.3">
      <c r="E32" s="95" t="s">
        <v>41</v>
      </c>
      <c r="F32" s="95">
        <f>C19</f>
        <v>5832000</v>
      </c>
      <c r="G32" s="3"/>
      <c r="H32" s="3"/>
    </row>
    <row r="33" spans="1:8" ht="18.75" x14ac:dyDescent="0.3">
      <c r="E33" s="95" t="s">
        <v>19</v>
      </c>
      <c r="F33" s="95">
        <f>F32*98%</f>
        <v>5715360</v>
      </c>
      <c r="G33" s="3"/>
      <c r="H33" s="75">
        <f>F32*80</f>
        <v>466560000</v>
      </c>
    </row>
    <row r="34" spans="1:8" ht="18.75" x14ac:dyDescent="0.3">
      <c r="E34" s="95" t="s">
        <v>20</v>
      </c>
      <c r="F34" s="95">
        <f>F32*80%</f>
        <v>4665600</v>
      </c>
      <c r="G34" s="3"/>
      <c r="H34" s="3"/>
    </row>
    <row r="35" spans="1:8" x14ac:dyDescent="0.25">
      <c r="F35" s="3"/>
      <c r="G35" s="3"/>
      <c r="H35" s="3"/>
    </row>
    <row r="36" spans="1:8" x14ac:dyDescent="0.25">
      <c r="F36" s="3"/>
      <c r="G36" s="3"/>
      <c r="H36" s="3"/>
    </row>
    <row r="37" spans="1:8" x14ac:dyDescent="0.25">
      <c r="F37" s="3"/>
      <c r="G37" s="3"/>
      <c r="H37" s="3"/>
    </row>
    <row r="38" spans="1:8" x14ac:dyDescent="0.25">
      <c r="F38" s="3"/>
      <c r="G38" s="3"/>
      <c r="H38" s="3"/>
    </row>
    <row r="46" spans="1:8" x14ac:dyDescent="0.25">
      <c r="A46" s="20"/>
    </row>
    <row r="59" spans="1:1" ht="15.75" x14ac:dyDescent="0.25">
      <c r="A59" s="21"/>
    </row>
    <row r="60" spans="1:1" ht="15.75" x14ac:dyDescent="0.25">
      <c r="A60" s="21"/>
    </row>
    <row r="61" spans="1:1" ht="15.75" x14ac:dyDescent="0.25">
      <c r="A61" s="21"/>
    </row>
    <row r="62" spans="1:1" ht="15.75" x14ac:dyDescent="0.25">
      <c r="A62" s="21"/>
    </row>
    <row r="63" spans="1:1" ht="15.75" x14ac:dyDescent="0.25">
      <c r="A63" s="21"/>
    </row>
    <row r="64" spans="1:1" ht="15.75" x14ac:dyDescent="0.25">
      <c r="A64" s="21"/>
    </row>
    <row r="65" spans="1:1" ht="15.75" x14ac:dyDescent="0.25">
      <c r="A65" s="21"/>
    </row>
    <row r="84" spans="3:3" x14ac:dyDescent="0.25">
      <c r="C84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5"/>
  <sheetViews>
    <sheetView zoomScaleNormal="100" workbookViewId="0">
      <selection activeCell="F7" sqref="F7"/>
    </sheetView>
  </sheetViews>
  <sheetFormatPr defaultRowHeight="15" x14ac:dyDescent="0.25"/>
  <cols>
    <col min="1" max="1" width="11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8" width="12.85546875" customWidth="1"/>
    <col min="19" max="19" width="16.140625" customWidth="1"/>
    <col min="20" max="20" width="13.85546875" customWidth="1"/>
    <col min="21" max="21" width="8.8554687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2" s="1" customFormat="1" ht="60" x14ac:dyDescent="0.25">
      <c r="A1" s="1" t="s">
        <v>0</v>
      </c>
      <c r="B1" s="1" t="s">
        <v>3</v>
      </c>
      <c r="C1" s="1" t="s">
        <v>72</v>
      </c>
      <c r="D1" s="1" t="s">
        <v>5</v>
      </c>
      <c r="E1" s="1" t="s">
        <v>1</v>
      </c>
      <c r="F1" s="1" t="s">
        <v>4</v>
      </c>
      <c r="G1" s="1" t="s">
        <v>6</v>
      </c>
      <c r="H1" s="1" t="s">
        <v>7</v>
      </c>
      <c r="I1" s="1" t="s">
        <v>2</v>
      </c>
      <c r="J1" s="1" t="s">
        <v>73</v>
      </c>
      <c r="O1" s="1" t="s">
        <v>62</v>
      </c>
      <c r="P1" s="1" t="s">
        <v>71</v>
      </c>
      <c r="Q1" s="1" t="s">
        <v>1</v>
      </c>
      <c r="R1" s="1" t="s">
        <v>68</v>
      </c>
      <c r="S1" s="1" t="s">
        <v>67</v>
      </c>
      <c r="U1" s="2"/>
      <c r="V1" s="2"/>
      <c r="W1" s="2"/>
      <c r="X1" s="2"/>
      <c r="Y1" s="2"/>
    </row>
    <row r="2" spans="1:32" x14ac:dyDescent="0.25">
      <c r="B2">
        <v>415</v>
      </c>
      <c r="C2">
        <f>B2*1.2</f>
        <v>498</v>
      </c>
      <c r="D2" s="87">
        <f>C2*1.2</f>
        <v>597.6</v>
      </c>
      <c r="E2" s="87">
        <v>4484000</v>
      </c>
      <c r="F2" s="87">
        <f>E2/B2</f>
        <v>10804.819277108434</v>
      </c>
      <c r="G2" s="77">
        <f>E2/C2</f>
        <v>9004.0160642570281</v>
      </c>
      <c r="H2">
        <f>E2/D2</f>
        <v>7503.3467202141901</v>
      </c>
      <c r="I2">
        <v>2</v>
      </c>
      <c r="J2">
        <v>2004</v>
      </c>
      <c r="O2" s="86">
        <f>P2/1.2</f>
        <v>551.66666666666674</v>
      </c>
      <c r="P2" s="87">
        <v>662</v>
      </c>
      <c r="Q2" s="87">
        <v>6200000</v>
      </c>
      <c r="R2" s="87">
        <f t="shared" ref="R2:R3" si="0">Q2/O2</f>
        <v>11238.670694864048</v>
      </c>
      <c r="S2" s="87">
        <f>Q2/P2</f>
        <v>9365.5589123867067</v>
      </c>
      <c r="T2" s="87"/>
      <c r="U2" s="88"/>
      <c r="V2" s="3"/>
      <c r="W2" s="3"/>
      <c r="X2" s="3"/>
      <c r="Y2" s="3"/>
      <c r="AB2" s="33"/>
    </row>
    <row r="3" spans="1:32" x14ac:dyDescent="0.25">
      <c r="B3" s="92">
        <v>458</v>
      </c>
      <c r="C3">
        <v>540</v>
      </c>
      <c r="D3" s="87">
        <f t="shared" ref="D3:D9" si="1">C3*1.2</f>
        <v>648</v>
      </c>
      <c r="E3" s="87">
        <v>5400000</v>
      </c>
      <c r="F3" s="87">
        <f t="shared" ref="F3:F6" si="2">E3/B3</f>
        <v>11790.393013100436</v>
      </c>
      <c r="G3" s="77">
        <f t="shared" ref="G3:G9" si="3">E3/C3</f>
        <v>10000</v>
      </c>
      <c r="H3">
        <f t="shared" ref="H3:H7" si="4">E3/D3</f>
        <v>8333.3333333333339</v>
      </c>
      <c r="I3">
        <v>18</v>
      </c>
      <c r="J3">
        <v>1805</v>
      </c>
      <c r="O3" s="86">
        <f>P3/1.2</f>
        <v>511.64879999999994</v>
      </c>
      <c r="P3" s="87">
        <f>57.04*10.764</f>
        <v>613.9785599999999</v>
      </c>
      <c r="Q3" s="87">
        <v>6125000</v>
      </c>
      <c r="R3" s="98">
        <f t="shared" si="0"/>
        <v>11971.102052814354</v>
      </c>
      <c r="S3" s="87">
        <f>Q3/P3</f>
        <v>9975.9183773452951</v>
      </c>
      <c r="T3" s="87"/>
      <c r="U3" s="88"/>
      <c r="V3" s="3"/>
      <c r="W3" s="3"/>
      <c r="X3" s="3"/>
      <c r="Y3" s="3"/>
      <c r="AF3" s="33"/>
    </row>
    <row r="4" spans="1:32" x14ac:dyDescent="0.25">
      <c r="B4" s="71">
        <v>765</v>
      </c>
      <c r="C4">
        <f>B4*1.2</f>
        <v>918</v>
      </c>
      <c r="D4" s="87">
        <f t="shared" si="1"/>
        <v>1101.5999999999999</v>
      </c>
      <c r="E4" s="87">
        <v>8100000</v>
      </c>
      <c r="F4" s="87">
        <f t="shared" si="2"/>
        <v>10588.235294117647</v>
      </c>
      <c r="G4" s="77">
        <f t="shared" si="3"/>
        <v>8823.5294117647063</v>
      </c>
      <c r="H4">
        <f t="shared" si="4"/>
        <v>7352.9411764705892</v>
      </c>
      <c r="I4">
        <v>17</v>
      </c>
      <c r="J4">
        <v>1702</v>
      </c>
      <c r="O4" s="86">
        <f>P4/1.2</f>
        <v>382.48079999999999</v>
      </c>
      <c r="P4" s="87">
        <f>42.64*10.764</f>
        <v>458.97695999999996</v>
      </c>
      <c r="Q4" s="87">
        <v>4600000</v>
      </c>
      <c r="R4" s="98">
        <f>Q4/O4</f>
        <v>12026.747486409775</v>
      </c>
      <c r="S4" s="87">
        <f>Q4/P4</f>
        <v>10022.289572008147</v>
      </c>
      <c r="T4" s="87"/>
      <c r="U4" s="88"/>
      <c r="V4" s="3"/>
      <c r="W4" s="3"/>
      <c r="X4" s="3"/>
      <c r="Y4" s="3"/>
    </row>
    <row r="5" spans="1:32" x14ac:dyDescent="0.25">
      <c r="B5" s="71">
        <v>489</v>
      </c>
      <c r="C5">
        <f t="shared" ref="C5:C10" si="5">B5*1.2</f>
        <v>586.79999999999995</v>
      </c>
      <c r="D5" s="87">
        <f t="shared" si="1"/>
        <v>704.16</v>
      </c>
      <c r="E5" s="87">
        <v>5800000</v>
      </c>
      <c r="F5" s="98">
        <f t="shared" si="2"/>
        <v>11860.940695296524</v>
      </c>
      <c r="G5" s="77">
        <f t="shared" si="3"/>
        <v>9884.1172460804373</v>
      </c>
      <c r="H5">
        <f t="shared" si="4"/>
        <v>8236.7643717336978</v>
      </c>
      <c r="O5" s="86">
        <v>612</v>
      </c>
      <c r="P5" s="87">
        <f>O5*1.2</f>
        <v>734.4</v>
      </c>
      <c r="Q5" s="87">
        <v>7150000</v>
      </c>
      <c r="R5" s="87">
        <f>Q5/O5</f>
        <v>11683.006535947712</v>
      </c>
      <c r="S5" s="87">
        <f>Q5/P5</f>
        <v>9735.838779956428</v>
      </c>
      <c r="T5" s="87"/>
      <c r="U5" s="88"/>
      <c r="V5" s="3"/>
      <c r="W5" s="3"/>
      <c r="X5" s="3"/>
      <c r="Y5" s="3"/>
    </row>
    <row r="6" spans="1:32" x14ac:dyDescent="0.25">
      <c r="B6" s="116">
        <v>457</v>
      </c>
      <c r="C6" s="116">
        <f t="shared" si="5"/>
        <v>548.4</v>
      </c>
      <c r="D6" s="117">
        <f t="shared" si="1"/>
        <v>658.07999999999993</v>
      </c>
      <c r="E6" s="117">
        <v>5500000</v>
      </c>
      <c r="F6" s="117">
        <f t="shared" si="2"/>
        <v>12035.010940919037</v>
      </c>
      <c r="G6" s="77">
        <f t="shared" si="3"/>
        <v>10029.175784099198</v>
      </c>
      <c r="H6">
        <f t="shared" si="4"/>
        <v>8357.6464867493323</v>
      </c>
      <c r="O6" s="87"/>
      <c r="P6" s="87"/>
      <c r="Q6" s="87"/>
      <c r="R6" s="87" t="e">
        <f>Q6/O6</f>
        <v>#DIV/0!</v>
      </c>
      <c r="S6" s="87" t="e">
        <f>Q6/P6</f>
        <v>#DIV/0!</v>
      </c>
      <c r="T6" s="87"/>
      <c r="U6" s="88"/>
      <c r="V6" s="3"/>
      <c r="W6" s="3"/>
      <c r="X6" s="3"/>
      <c r="Y6" s="3"/>
    </row>
    <row r="7" spans="1:32" x14ac:dyDescent="0.25">
      <c r="B7" s="116">
        <v>660</v>
      </c>
      <c r="C7" s="116">
        <f t="shared" si="5"/>
        <v>792</v>
      </c>
      <c r="D7" s="117">
        <f t="shared" si="1"/>
        <v>950.4</v>
      </c>
      <c r="E7" s="117">
        <v>9000000</v>
      </c>
      <c r="F7" s="117">
        <f t="shared" ref="F7:F14" si="6">ROUND((E7/B7),0)</f>
        <v>13636</v>
      </c>
      <c r="G7" s="77">
        <f t="shared" si="3"/>
        <v>11363.636363636364</v>
      </c>
      <c r="H7">
        <f t="shared" si="4"/>
        <v>9469.69696969697</v>
      </c>
      <c r="O7" s="87"/>
      <c r="P7" s="87"/>
      <c r="Q7" s="87"/>
      <c r="R7" s="87" t="e">
        <f>T7/#REF!</f>
        <v>#REF!</v>
      </c>
      <c r="S7" s="87"/>
      <c r="T7" s="87"/>
      <c r="U7" s="88"/>
      <c r="V7" s="3"/>
      <c r="W7" s="3"/>
      <c r="X7" s="3"/>
      <c r="Y7" s="3"/>
    </row>
    <row r="8" spans="1:32" x14ac:dyDescent="0.25">
      <c r="B8">
        <v>484</v>
      </c>
      <c r="C8">
        <f t="shared" si="5"/>
        <v>580.79999999999995</v>
      </c>
      <c r="D8" s="87">
        <f t="shared" si="1"/>
        <v>696.95999999999992</v>
      </c>
      <c r="E8" s="87">
        <v>6000000</v>
      </c>
      <c r="F8" s="98">
        <f t="shared" si="6"/>
        <v>12397</v>
      </c>
      <c r="G8" s="77">
        <f t="shared" si="3"/>
        <v>10330.578512396694</v>
      </c>
      <c r="H8">
        <f t="shared" ref="H8:H13" si="7">F8/D8</f>
        <v>17.787247474747478</v>
      </c>
      <c r="O8" s="87"/>
      <c r="P8" s="87"/>
      <c r="Q8" s="87"/>
      <c r="R8" s="87" t="e">
        <f>T8/#REF!</f>
        <v>#REF!</v>
      </c>
      <c r="S8" s="87"/>
      <c r="T8" s="87"/>
      <c r="U8" s="88"/>
      <c r="V8" s="3"/>
      <c r="W8" s="3"/>
      <c r="X8" s="3"/>
      <c r="Y8" s="3"/>
    </row>
    <row r="9" spans="1:32" x14ac:dyDescent="0.25">
      <c r="B9" s="5">
        <v>458</v>
      </c>
      <c r="C9" s="5">
        <f t="shared" si="5"/>
        <v>549.6</v>
      </c>
      <c r="D9" s="98">
        <f t="shared" si="1"/>
        <v>659.52</v>
      </c>
      <c r="E9" s="98">
        <v>5400000</v>
      </c>
      <c r="F9" s="98">
        <f t="shared" si="6"/>
        <v>11790</v>
      </c>
      <c r="G9" s="77">
        <f t="shared" si="3"/>
        <v>9825.3275109170299</v>
      </c>
      <c r="H9">
        <f t="shared" si="7"/>
        <v>17.876637554585152</v>
      </c>
      <c r="O9" s="87"/>
      <c r="P9" s="87"/>
      <c r="Q9" s="87"/>
      <c r="R9" s="87" t="e">
        <f>T9/#REF!</f>
        <v>#REF!</v>
      </c>
      <c r="S9" s="87"/>
      <c r="T9" s="87"/>
      <c r="U9" s="3"/>
      <c r="V9" s="3"/>
      <c r="W9" s="3"/>
      <c r="X9" s="3"/>
      <c r="Y9" s="3"/>
    </row>
    <row r="10" spans="1:32" ht="16.5" x14ac:dyDescent="0.3">
      <c r="C10">
        <f t="shared" si="5"/>
        <v>0</v>
      </c>
      <c r="D10" s="87">
        <v>0</v>
      </c>
      <c r="E10" s="87"/>
      <c r="F10" s="87" t="e">
        <f t="shared" si="6"/>
        <v>#DIV/0!</v>
      </c>
      <c r="G10" t="e">
        <f t="shared" ref="G10:G14" si="8">ROUND((E10/C10),0)</f>
        <v>#DIV/0!</v>
      </c>
      <c r="H10" t="e">
        <f t="shared" si="7"/>
        <v>#DIV/0!</v>
      </c>
      <c r="O10" s="87"/>
      <c r="P10" s="87" t="e">
        <f>#REF!*1.1</f>
        <v>#REF!</v>
      </c>
      <c r="Q10" s="87"/>
      <c r="R10" s="87" t="e">
        <f>T10/#REF!</f>
        <v>#REF!</v>
      </c>
      <c r="S10" s="87"/>
      <c r="T10" s="87"/>
      <c r="U10" s="3"/>
      <c r="V10" s="3"/>
      <c r="W10" s="89"/>
      <c r="X10" s="90"/>
      <c r="Y10" s="90"/>
      <c r="Z10" s="22"/>
      <c r="AA10" s="22"/>
      <c r="AB10" s="22"/>
      <c r="AC10" s="22"/>
      <c r="AD10" s="22"/>
    </row>
    <row r="11" spans="1:32" ht="18.75" x14ac:dyDescent="0.25">
      <c r="C11">
        <f t="shared" ref="C11:C12" si="9">B11*1.2</f>
        <v>0</v>
      </c>
      <c r="D11">
        <f t="shared" ref="D11:D14" si="10">C11*1.2</f>
        <v>0</v>
      </c>
      <c r="E11" s="87"/>
      <c r="F11" t="e">
        <f t="shared" si="6"/>
        <v>#DIV/0!</v>
      </c>
      <c r="G11" t="e">
        <f t="shared" si="8"/>
        <v>#DIV/0!</v>
      </c>
      <c r="H11" t="e">
        <f t="shared" si="7"/>
        <v>#DIV/0!</v>
      </c>
      <c r="P11" s="87" t="e">
        <f>#REF!*1.1</f>
        <v>#REF!</v>
      </c>
      <c r="Q11" s="87"/>
      <c r="S11" s="87"/>
      <c r="T11" s="87"/>
      <c r="U11" s="3"/>
      <c r="V11" s="3"/>
      <c r="W11" s="91"/>
      <c r="X11" s="3"/>
      <c r="Y11" s="3"/>
    </row>
    <row r="12" spans="1:32" x14ac:dyDescent="0.25">
      <c r="C12">
        <f t="shared" si="9"/>
        <v>0</v>
      </c>
      <c r="D12">
        <f t="shared" si="10"/>
        <v>0</v>
      </c>
      <c r="E12" s="87"/>
      <c r="F12" t="e">
        <f t="shared" si="6"/>
        <v>#DIV/0!</v>
      </c>
      <c r="G12" t="e">
        <f t="shared" si="8"/>
        <v>#DIV/0!</v>
      </c>
      <c r="H12" t="e">
        <f t="shared" si="7"/>
        <v>#DIV/0!</v>
      </c>
      <c r="I12">
        <f t="shared" ref="I12:I14" si="11">U12</f>
        <v>0</v>
      </c>
      <c r="J12">
        <f t="shared" ref="J12:J14" si="12">V12</f>
        <v>0</v>
      </c>
      <c r="P12" s="87" t="e">
        <f>#REF!*1.1</f>
        <v>#REF!</v>
      </c>
      <c r="Q12" s="87"/>
      <c r="S12" s="87"/>
      <c r="T12" s="87"/>
      <c r="U12" s="3"/>
      <c r="V12" s="3"/>
      <c r="W12" s="3"/>
      <c r="X12" s="3"/>
      <c r="Y12" s="3"/>
    </row>
    <row r="13" spans="1:32" x14ac:dyDescent="0.25">
      <c r="B13">
        <v>0</v>
      </c>
      <c r="C13">
        <f t="shared" ref="C13:C14" si="13">B13*1.1</f>
        <v>0</v>
      </c>
      <c r="D13">
        <f t="shared" si="10"/>
        <v>0</v>
      </c>
      <c r="E13" s="87"/>
      <c r="F13" t="e">
        <f t="shared" si="6"/>
        <v>#DIV/0!</v>
      </c>
      <c r="G13" t="e">
        <f t="shared" si="8"/>
        <v>#DIV/0!</v>
      </c>
      <c r="H13" t="e">
        <f t="shared" si="7"/>
        <v>#DIV/0!</v>
      </c>
      <c r="I13">
        <f t="shared" si="11"/>
        <v>0</v>
      </c>
      <c r="J13">
        <f t="shared" si="12"/>
        <v>0</v>
      </c>
      <c r="S13" s="87"/>
      <c r="T13" s="87"/>
      <c r="U13" s="3"/>
      <c r="V13" s="3"/>
      <c r="W13" s="3"/>
      <c r="X13" s="3"/>
      <c r="Y13" s="3"/>
    </row>
    <row r="14" spans="1:32" x14ac:dyDescent="0.25">
      <c r="B14">
        <v>0</v>
      </c>
      <c r="C14">
        <f t="shared" si="13"/>
        <v>0</v>
      </c>
      <c r="D14">
        <f t="shared" si="10"/>
        <v>0</v>
      </c>
      <c r="E14" s="87"/>
      <c r="F14" t="e">
        <f t="shared" si="6"/>
        <v>#DIV/0!</v>
      </c>
      <c r="G14" t="e">
        <f t="shared" si="8"/>
        <v>#DIV/0!</v>
      </c>
      <c r="H14" t="e">
        <f t="shared" ref="H14" si="14">ROUND((E14/D14),0)</f>
        <v>#DIV/0!</v>
      </c>
      <c r="I14">
        <f t="shared" si="11"/>
        <v>0</v>
      </c>
      <c r="J14">
        <f t="shared" si="12"/>
        <v>0</v>
      </c>
      <c r="S14" s="87"/>
      <c r="T14" s="87"/>
      <c r="U14" s="3"/>
      <c r="V14" s="3"/>
      <c r="W14" s="3"/>
      <c r="X14" s="3"/>
      <c r="Y14" s="3"/>
    </row>
    <row r="15" spans="1:32" x14ac:dyDescent="0.25">
      <c r="B15">
        <v>0</v>
      </c>
      <c r="C15">
        <f t="shared" ref="C15" si="15">B15*1.2</f>
        <v>0</v>
      </c>
      <c r="D15">
        <f t="shared" ref="D15:D18" si="16">C15*1.2</f>
        <v>0</v>
      </c>
      <c r="E15" s="87"/>
      <c r="F15" t="e">
        <f t="shared" ref="F15:F18" si="17">ROUND((E15/B15),0)</f>
        <v>#DIV/0!</v>
      </c>
      <c r="G15" t="e">
        <f t="shared" ref="G15:G18" si="18">ROUND((E15/C15),0)</f>
        <v>#DIV/0!</v>
      </c>
      <c r="H15" t="e">
        <f t="shared" ref="H15:H18" si="19">ROUND((E15/D15),0)</f>
        <v>#DIV/0!</v>
      </c>
      <c r="I15">
        <f t="shared" ref="I15:J18" si="20">U15</f>
        <v>0</v>
      </c>
      <c r="J15">
        <f t="shared" si="20"/>
        <v>0</v>
      </c>
      <c r="S15" s="87"/>
      <c r="T15" s="87"/>
      <c r="U15" s="3"/>
      <c r="V15" s="3"/>
      <c r="W15" s="3"/>
      <c r="X15" s="3"/>
      <c r="Y15" s="3"/>
    </row>
    <row r="16" spans="1:32" x14ac:dyDescent="0.25">
      <c r="B16">
        <v>0</v>
      </c>
      <c r="C16">
        <f t="shared" ref="C16:C18" si="21">B16*1.2</f>
        <v>0</v>
      </c>
      <c r="D16">
        <f t="shared" si="16"/>
        <v>0</v>
      </c>
      <c r="E16" s="87"/>
      <c r="F16" t="e">
        <f t="shared" si="17"/>
        <v>#DIV/0!</v>
      </c>
      <c r="G16" t="e">
        <f t="shared" si="18"/>
        <v>#DIV/0!</v>
      </c>
      <c r="H16" t="e">
        <f t="shared" si="19"/>
        <v>#DIV/0!</v>
      </c>
      <c r="I16">
        <f t="shared" si="20"/>
        <v>0</v>
      </c>
      <c r="J16">
        <f t="shared" si="20"/>
        <v>0</v>
      </c>
      <c r="S16" s="87"/>
      <c r="T16" s="87"/>
    </row>
    <row r="17" spans="1:25" x14ac:dyDescent="0.25">
      <c r="B17">
        <f t="shared" ref="B17:B18" si="22">O17</f>
        <v>0</v>
      </c>
      <c r="C17">
        <f t="shared" si="21"/>
        <v>0</v>
      </c>
      <c r="D17">
        <f t="shared" si="16"/>
        <v>0</v>
      </c>
      <c r="E17" s="87"/>
      <c r="F17" t="e">
        <f t="shared" si="17"/>
        <v>#DIV/0!</v>
      </c>
      <c r="G17" t="e">
        <f t="shared" si="18"/>
        <v>#DIV/0!</v>
      </c>
      <c r="H17" t="e">
        <f t="shared" si="19"/>
        <v>#DIV/0!</v>
      </c>
      <c r="I17">
        <f t="shared" si="20"/>
        <v>0</v>
      </c>
      <c r="J17">
        <f t="shared" si="20"/>
        <v>0</v>
      </c>
      <c r="S17" s="87"/>
      <c r="T17" s="87"/>
    </row>
    <row r="18" spans="1:25" x14ac:dyDescent="0.25">
      <c r="B18">
        <f t="shared" si="22"/>
        <v>0</v>
      </c>
      <c r="C18">
        <f t="shared" si="21"/>
        <v>0</v>
      </c>
      <c r="D18">
        <f t="shared" si="16"/>
        <v>0</v>
      </c>
      <c r="E18" s="87"/>
      <c r="F18" t="e">
        <f t="shared" si="17"/>
        <v>#DIV/0!</v>
      </c>
      <c r="G18" t="e">
        <f t="shared" si="18"/>
        <v>#DIV/0!</v>
      </c>
      <c r="H18" t="e">
        <f t="shared" si="19"/>
        <v>#DIV/0!</v>
      </c>
      <c r="I18">
        <f t="shared" si="20"/>
        <v>0</v>
      </c>
      <c r="J18">
        <f t="shared" si="20"/>
        <v>0</v>
      </c>
      <c r="S18" s="87"/>
      <c r="T18" s="87"/>
    </row>
    <row r="19" spans="1:25" s="6" customFormat="1" x14ac:dyDescent="0.25">
      <c r="A19" s="77"/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</row>
    <row r="20" spans="1:25" s="6" customFormat="1" ht="16.5" x14ac:dyDescent="0.3">
      <c r="A20" s="77"/>
      <c r="B20" s="77"/>
      <c r="C20" s="77"/>
      <c r="D20" s="77"/>
      <c r="E20" s="77"/>
      <c r="F20" s="22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</row>
    <row r="21" spans="1:25" s="6" customFormat="1" x14ac:dyDescent="0.25">
      <c r="A21" s="77"/>
      <c r="B21" s="78"/>
      <c r="C21" s="78"/>
      <c r="D21" s="78"/>
      <c r="E21" s="78"/>
      <c r="F21" s="79" t="s">
        <v>63</v>
      </c>
      <c r="G21" s="78"/>
      <c r="H21" s="78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</row>
    <row r="22" spans="1:25" s="6" customFormat="1" ht="16.5" x14ac:dyDescent="0.3">
      <c r="A22" s="77"/>
      <c r="B22" s="78"/>
      <c r="C22" s="78" t="s">
        <v>61</v>
      </c>
      <c r="D22" s="78"/>
      <c r="E22" s="93"/>
      <c r="F22" s="80" t="s">
        <v>62</v>
      </c>
      <c r="G22" s="80">
        <v>394</v>
      </c>
      <c r="H22" s="78"/>
      <c r="I22" s="77">
        <f>G22*9500</f>
        <v>3743000</v>
      </c>
      <c r="J22" s="77"/>
      <c r="K22" s="77"/>
      <c r="L22" s="77"/>
      <c r="M22" s="77"/>
      <c r="N22" s="77"/>
      <c r="O22" s="77"/>
    </row>
    <row r="23" spans="1:25" s="6" customFormat="1" x14ac:dyDescent="0.25">
      <c r="A23" s="77"/>
      <c r="B23" s="78"/>
      <c r="C23" s="78" t="s">
        <v>1</v>
      </c>
      <c r="D23" s="78">
        <v>7100000</v>
      </c>
      <c r="E23" s="78"/>
      <c r="F23" s="80" t="s">
        <v>58</v>
      </c>
      <c r="G23" s="80">
        <v>0</v>
      </c>
      <c r="H23" s="78"/>
      <c r="I23" s="77"/>
      <c r="J23" s="77"/>
      <c r="K23" s="77"/>
      <c r="L23" s="77"/>
      <c r="M23" s="77"/>
      <c r="N23" s="77"/>
      <c r="O23" s="77"/>
    </row>
    <row r="24" spans="1:25" s="6" customFormat="1" x14ac:dyDescent="0.25">
      <c r="A24" s="77"/>
      <c r="B24" s="78"/>
      <c r="C24" s="78"/>
      <c r="D24" s="78"/>
      <c r="E24" s="78"/>
      <c r="F24" s="80" t="s">
        <v>64</v>
      </c>
      <c r="G24" s="80">
        <v>0</v>
      </c>
      <c r="H24" s="78"/>
      <c r="I24" s="77"/>
      <c r="J24" s="77"/>
      <c r="K24" s="77"/>
      <c r="L24" s="77"/>
      <c r="M24" s="77"/>
      <c r="N24" s="77"/>
      <c r="O24" s="77"/>
    </row>
    <row r="25" spans="1:25" s="6" customFormat="1" x14ac:dyDescent="0.25">
      <c r="B25" s="78"/>
      <c r="C25" s="78"/>
      <c r="D25" s="78"/>
      <c r="E25" s="78"/>
      <c r="F25" s="81" t="s">
        <v>65</v>
      </c>
      <c r="G25" s="81">
        <f>G22+G23+G24</f>
        <v>394</v>
      </c>
      <c r="H25" s="78"/>
      <c r="I25" s="77"/>
      <c r="J25" s="77"/>
      <c r="K25" s="77"/>
      <c r="L25" s="77"/>
      <c r="M25" s="77"/>
    </row>
    <row r="26" spans="1:25" s="6" customFormat="1" x14ac:dyDescent="0.25">
      <c r="B26" s="78"/>
      <c r="C26" s="78"/>
      <c r="D26" s="78"/>
      <c r="E26" s="78"/>
      <c r="F26" s="80"/>
      <c r="G26" s="80"/>
      <c r="H26" s="78"/>
      <c r="I26" s="77"/>
      <c r="J26" s="77"/>
      <c r="K26" s="77"/>
      <c r="L26" s="77"/>
      <c r="M26" s="77"/>
    </row>
    <row r="27" spans="1:25" s="6" customFormat="1" x14ac:dyDescent="0.25">
      <c r="B27" s="78"/>
      <c r="C27" s="78"/>
      <c r="D27" s="78"/>
      <c r="E27" s="78"/>
      <c r="F27" s="80" t="s">
        <v>57</v>
      </c>
      <c r="G27" s="80">
        <v>0</v>
      </c>
      <c r="H27" s="78"/>
      <c r="I27" s="77" t="e">
        <f>G33/G27</f>
        <v>#DIV/0!</v>
      </c>
      <c r="J27" s="77"/>
      <c r="K27" s="77"/>
      <c r="L27" s="77"/>
      <c r="M27" s="77"/>
    </row>
    <row r="28" spans="1:25" s="6" customFormat="1" x14ac:dyDescent="0.25">
      <c r="B28" s="78"/>
      <c r="C28" s="78"/>
      <c r="D28" s="78"/>
      <c r="E28" s="78"/>
      <c r="F28" s="80" t="s">
        <v>58</v>
      </c>
      <c r="G28" s="80">
        <v>0</v>
      </c>
      <c r="H28" s="78"/>
      <c r="I28" s="77"/>
      <c r="J28" s="77"/>
      <c r="K28" s="77"/>
      <c r="L28" s="77"/>
      <c r="M28" s="77"/>
    </row>
    <row r="29" spans="1:25" s="6" customFormat="1" x14ac:dyDescent="0.25">
      <c r="B29" s="78"/>
      <c r="C29" s="78"/>
      <c r="D29" s="78"/>
      <c r="E29" s="78"/>
      <c r="F29" s="80" t="s">
        <v>56</v>
      </c>
      <c r="G29" s="80">
        <v>0</v>
      </c>
      <c r="H29" s="78"/>
      <c r="I29" s="77"/>
      <c r="J29" s="77"/>
      <c r="K29" s="77"/>
      <c r="L29" s="77"/>
      <c r="M29" s="77"/>
    </row>
    <row r="30" spans="1:25" s="6" customFormat="1" x14ac:dyDescent="0.25">
      <c r="B30" s="78"/>
      <c r="C30" s="82"/>
      <c r="D30" s="82"/>
      <c r="E30" s="78"/>
      <c r="F30" s="81" t="s">
        <v>59</v>
      </c>
      <c r="G30" s="81">
        <f>SUM(G27:G29)</f>
        <v>0</v>
      </c>
      <c r="H30" s="78"/>
      <c r="I30" s="77" t="e">
        <f>I22/G30</f>
        <v>#DIV/0!</v>
      </c>
      <c r="J30" s="77"/>
      <c r="K30" s="77"/>
      <c r="L30" s="77"/>
      <c r="M30" s="77"/>
      <c r="O30" s="34"/>
      <c r="P30" s="34"/>
      <c r="Q30" s="34"/>
      <c r="R30" s="34"/>
    </row>
    <row r="31" spans="1:25" s="6" customFormat="1" x14ac:dyDescent="0.25">
      <c r="B31" s="78"/>
      <c r="C31" s="82"/>
      <c r="D31" s="82"/>
      <c r="E31" s="78"/>
      <c r="F31" s="81" t="s">
        <v>60</v>
      </c>
      <c r="G31" s="80">
        <f>G30</f>
        <v>0</v>
      </c>
      <c r="H31" s="78" t="e">
        <f>G30/G31</f>
        <v>#DIV/0!</v>
      </c>
      <c r="I31" s="77" t="s">
        <v>42</v>
      </c>
      <c r="J31" s="77"/>
      <c r="K31" s="77"/>
      <c r="L31" s="77"/>
      <c r="M31" s="77"/>
    </row>
    <row r="32" spans="1:25" s="6" customFormat="1" x14ac:dyDescent="0.25">
      <c r="B32" s="78"/>
      <c r="C32" s="82"/>
      <c r="D32" s="82"/>
      <c r="E32" s="78"/>
      <c r="F32" s="80" t="s">
        <v>40</v>
      </c>
      <c r="G32" s="80">
        <v>10000</v>
      </c>
      <c r="H32" s="78"/>
      <c r="I32" s="77"/>
      <c r="J32" s="77"/>
      <c r="K32" s="77"/>
      <c r="L32" s="77"/>
      <c r="M32" s="77"/>
    </row>
    <row r="33" spans="2:21" s="6" customFormat="1" x14ac:dyDescent="0.25">
      <c r="B33" s="78"/>
      <c r="C33" s="82"/>
      <c r="D33" s="82"/>
      <c r="E33" s="78"/>
      <c r="F33" s="81" t="s">
        <v>41</v>
      </c>
      <c r="G33" s="81">
        <f>G25*G32</f>
        <v>3940000</v>
      </c>
      <c r="H33" s="78" t="e">
        <f>G33/D27</f>
        <v>#DIV/0!</v>
      </c>
      <c r="I33" s="77"/>
      <c r="J33" s="77"/>
      <c r="K33" s="77"/>
      <c r="L33" s="77"/>
      <c r="M33" s="77"/>
    </row>
    <row r="34" spans="2:21" s="6" customFormat="1" x14ac:dyDescent="0.25">
      <c r="B34" s="78"/>
      <c r="C34" s="82"/>
      <c r="D34" s="82"/>
      <c r="E34" s="78"/>
      <c r="F34" s="81" t="s">
        <v>19</v>
      </c>
      <c r="G34" s="81">
        <f>G33*90%</f>
        <v>3546000</v>
      </c>
      <c r="H34" s="78"/>
      <c r="I34" s="77"/>
      <c r="J34" s="77"/>
      <c r="K34" s="77"/>
      <c r="L34" s="77"/>
      <c r="M34" s="77"/>
    </row>
    <row r="35" spans="2:21" s="6" customFormat="1" x14ac:dyDescent="0.25">
      <c r="B35" s="78"/>
      <c r="C35" s="82"/>
      <c r="D35" s="82"/>
      <c r="E35" s="78"/>
      <c r="F35" s="81" t="s">
        <v>20</v>
      </c>
      <c r="G35" s="81">
        <f>G33*80%</f>
        <v>3152000</v>
      </c>
      <c r="H35" s="78"/>
      <c r="I35" s="77"/>
      <c r="J35" s="77"/>
      <c r="K35" s="77"/>
      <c r="L35" s="77"/>
      <c r="M35" s="77"/>
    </row>
    <row r="36" spans="2:21" x14ac:dyDescent="0.25">
      <c r="B36" s="82"/>
      <c r="C36" s="82"/>
      <c r="D36" s="82"/>
      <c r="E36" s="82"/>
      <c r="F36" s="82"/>
      <c r="G36" s="82"/>
      <c r="H36" s="82"/>
    </row>
    <row r="37" spans="2:21" x14ac:dyDescent="0.25">
      <c r="B37" s="82"/>
      <c r="C37" s="82"/>
      <c r="D37" s="82"/>
      <c r="E37" s="82"/>
      <c r="F37" s="82"/>
      <c r="G37" s="82"/>
      <c r="H37" s="82"/>
      <c r="N37" s="6"/>
      <c r="O37" s="6"/>
      <c r="P37" s="6"/>
      <c r="Q37" s="6"/>
      <c r="R37" s="6"/>
      <c r="S37" s="6"/>
      <c r="T37" s="6"/>
      <c r="U37" s="6"/>
    </row>
    <row r="38" spans="2:21" x14ac:dyDescent="0.25">
      <c r="B38" s="82"/>
      <c r="C38" s="82"/>
      <c r="D38" s="82"/>
      <c r="E38" s="82"/>
      <c r="F38" s="82"/>
      <c r="G38" s="82"/>
      <c r="H38" s="82"/>
      <c r="N38" s="6"/>
      <c r="O38" s="6"/>
      <c r="P38" s="6"/>
      <c r="Q38" s="6"/>
      <c r="R38" s="6"/>
      <c r="S38" s="6"/>
      <c r="T38" s="6"/>
      <c r="U38" s="6"/>
    </row>
    <row r="39" spans="2:21" x14ac:dyDescent="0.25">
      <c r="B39" s="82"/>
      <c r="C39" s="82"/>
      <c r="D39" s="82"/>
      <c r="E39" s="82"/>
      <c r="F39" s="82"/>
      <c r="G39" s="82"/>
      <c r="H39" s="82"/>
      <c r="N39" s="6"/>
      <c r="O39" s="6"/>
      <c r="P39" s="6"/>
      <c r="Q39" s="6"/>
      <c r="R39" s="6"/>
      <c r="S39" s="6"/>
      <c r="T39" s="6"/>
      <c r="U39" s="6"/>
    </row>
    <row r="40" spans="2:21" x14ac:dyDescent="0.25">
      <c r="B40" s="82"/>
      <c r="C40" s="82"/>
      <c r="D40" s="82"/>
      <c r="E40" s="82"/>
      <c r="F40" s="82"/>
      <c r="G40" s="82"/>
      <c r="H40" s="82"/>
      <c r="N40" s="6"/>
      <c r="O40" s="6"/>
      <c r="P40" s="6"/>
      <c r="Q40" s="6"/>
      <c r="R40" s="6"/>
      <c r="S40" s="6"/>
      <c r="T40" s="6"/>
      <c r="U40" s="6"/>
    </row>
    <row r="41" spans="2:21" x14ac:dyDescent="0.25">
      <c r="B41" s="82"/>
      <c r="C41" s="82"/>
      <c r="D41" s="82"/>
      <c r="E41" s="82"/>
      <c r="F41" s="82"/>
      <c r="G41" s="82"/>
      <c r="H41" s="82"/>
      <c r="N41" s="6"/>
      <c r="O41" s="6"/>
      <c r="P41" s="6"/>
      <c r="Q41" s="6"/>
      <c r="R41" s="6"/>
      <c r="S41" s="6"/>
      <c r="T41" s="6"/>
      <c r="U41" s="6"/>
    </row>
    <row r="42" spans="2:21" x14ac:dyDescent="0.25">
      <c r="B42" s="82"/>
      <c r="C42" s="82"/>
      <c r="D42" s="82"/>
      <c r="E42" s="82"/>
      <c r="F42" s="82"/>
      <c r="G42" s="82"/>
      <c r="H42" s="82"/>
      <c r="N42" s="6"/>
      <c r="O42" s="34"/>
      <c r="P42" s="34"/>
      <c r="Q42" s="34"/>
      <c r="R42" s="34"/>
      <c r="S42" s="6"/>
      <c r="T42" s="6"/>
      <c r="U42" s="6"/>
    </row>
    <row r="43" spans="2:21" x14ac:dyDescent="0.25">
      <c r="B43" s="82"/>
      <c r="C43" s="82"/>
      <c r="D43" s="82"/>
      <c r="E43" s="82"/>
      <c r="F43" s="82"/>
      <c r="G43" s="82"/>
      <c r="H43" s="82"/>
      <c r="N43" s="6"/>
      <c r="O43" s="6"/>
      <c r="P43" s="6"/>
      <c r="Q43" s="6"/>
      <c r="R43" s="6"/>
      <c r="S43" s="6"/>
      <c r="T43" s="6"/>
      <c r="U43" s="6"/>
    </row>
    <row r="44" spans="2:21" x14ac:dyDescent="0.25">
      <c r="B44" s="82"/>
      <c r="C44" s="82"/>
      <c r="D44" s="82"/>
      <c r="E44" s="82"/>
      <c r="F44" s="82"/>
      <c r="G44" s="82"/>
      <c r="H44" s="82"/>
      <c r="N44" s="6"/>
      <c r="O44" s="6"/>
      <c r="P44" s="6"/>
      <c r="Q44" s="6"/>
      <c r="R44" s="6"/>
      <c r="S44" s="6"/>
      <c r="T44" s="6"/>
      <c r="U44" s="6"/>
    </row>
    <row r="45" spans="2:21" x14ac:dyDescent="0.25">
      <c r="N45" s="6"/>
      <c r="O45" s="6"/>
      <c r="P45" s="6"/>
      <c r="Q45" s="6"/>
      <c r="R45" s="6"/>
      <c r="S45" s="6"/>
      <c r="T45" s="6"/>
      <c r="U45" s="6"/>
    </row>
    <row r="48" spans="2:21" x14ac:dyDescent="0.25">
      <c r="N48" s="6"/>
      <c r="O48" s="6"/>
      <c r="P48" s="6"/>
      <c r="Q48" s="6"/>
      <c r="R48" s="6"/>
      <c r="S48" s="6"/>
      <c r="T48" s="6"/>
      <c r="U48" s="6"/>
    </row>
    <row r="49" spans="14:21" x14ac:dyDescent="0.25">
      <c r="N49" s="6"/>
      <c r="O49" s="6"/>
      <c r="P49" s="6"/>
      <c r="Q49" s="6"/>
      <c r="R49" s="6"/>
      <c r="S49" s="6"/>
      <c r="T49" s="6"/>
      <c r="U49" s="6"/>
    </row>
    <row r="50" spans="14:21" x14ac:dyDescent="0.25">
      <c r="N50" s="6"/>
      <c r="O50" s="6"/>
      <c r="P50" s="6"/>
      <c r="Q50" s="6"/>
      <c r="R50" s="6"/>
      <c r="S50" s="6"/>
      <c r="T50" s="6"/>
      <c r="U50" s="6"/>
    </row>
    <row r="51" spans="14:21" x14ac:dyDescent="0.25">
      <c r="N51" s="6"/>
      <c r="O51" s="6"/>
      <c r="P51" s="6"/>
      <c r="Q51" s="6"/>
      <c r="R51" s="6"/>
      <c r="S51" s="6"/>
      <c r="T51" s="6"/>
      <c r="U51" s="6"/>
    </row>
    <row r="52" spans="14:21" x14ac:dyDescent="0.25">
      <c r="N52" s="6"/>
      <c r="O52" s="34"/>
      <c r="P52" s="34"/>
      <c r="Q52" s="34"/>
      <c r="R52" s="34"/>
      <c r="S52" s="6"/>
      <c r="T52" s="6"/>
      <c r="U52" s="6"/>
    </row>
    <row r="53" spans="14:21" x14ac:dyDescent="0.25">
      <c r="N53" s="6"/>
      <c r="O53" s="6"/>
      <c r="P53" s="6"/>
      <c r="Q53" s="6"/>
      <c r="R53" s="6"/>
      <c r="S53" s="6"/>
      <c r="T53" s="6"/>
      <c r="U53" s="6"/>
    </row>
    <row r="54" spans="14:21" x14ac:dyDescent="0.25">
      <c r="N54" s="6"/>
      <c r="O54" s="6"/>
      <c r="P54" s="6"/>
      <c r="Q54" s="6"/>
      <c r="R54" s="6"/>
      <c r="S54" s="6"/>
      <c r="T54" s="6"/>
      <c r="U54" s="6"/>
    </row>
    <row r="55" spans="14:21" x14ac:dyDescent="0.25">
      <c r="N55" s="6"/>
      <c r="O55" s="6"/>
      <c r="P55" s="6"/>
      <c r="Q55" s="6"/>
      <c r="R55" s="6"/>
      <c r="S55" s="6"/>
      <c r="T55" s="6"/>
      <c r="U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16" zoomScale="130" zoomScaleNormal="130" workbookViewId="0"/>
  </sheetViews>
  <sheetFormatPr defaultRowHeight="15" x14ac:dyDescent="0.25"/>
  <sheetData>
    <row r="117" spans="6:13" x14ac:dyDescent="0.25">
      <c r="F117" s="114" t="s">
        <v>55</v>
      </c>
      <c r="G117" s="114"/>
      <c r="H117" s="114"/>
      <c r="I117" s="114"/>
      <c r="J117" s="114"/>
      <c r="K117" s="114"/>
      <c r="L117" s="114"/>
      <c r="M117" s="114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M55:O133"/>
  <sheetViews>
    <sheetView workbookViewId="0">
      <selection activeCell="O133" sqref="O133"/>
    </sheetView>
  </sheetViews>
  <sheetFormatPr defaultRowHeight="15" x14ac:dyDescent="0.25"/>
  <sheetData>
    <row r="55" spans="14:15" x14ac:dyDescent="0.25">
      <c r="N55" t="s">
        <v>79</v>
      </c>
      <c r="O55">
        <v>47</v>
      </c>
    </row>
    <row r="83" spans="13:14" x14ac:dyDescent="0.25">
      <c r="M83" t="s">
        <v>79</v>
      </c>
      <c r="N83">
        <v>42</v>
      </c>
    </row>
    <row r="133" spans="14:15" x14ac:dyDescent="0.25">
      <c r="N133" t="s">
        <v>79</v>
      </c>
      <c r="O133">
        <v>3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260" workbookViewId="0">
      <selection activeCell="S292" sqref="S29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Area Page</vt:lpstr>
      <vt:lpstr>Rates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2025-02-07T06:48:42Z</dcterms:modified>
</cp:coreProperties>
</file>