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Naupada\Sarika Dhyaneshwar Patil\"/>
    </mc:Choice>
  </mc:AlternateContent>
  <xr:revisionPtr revIDLastSave="0" documentId="13_ncr:1_{2E04B23B-A0D8-4814-96E2-A5C45AFCFF33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19" i="4" l="1"/>
  <c r="I21" i="4"/>
  <c r="Q38" i="4" l="1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V9" i="4" l="1"/>
  <c r="V10" i="4"/>
  <c r="V8" i="4"/>
  <c r="R9" i="4"/>
  <c r="R8" i="4"/>
  <c r="U9" i="4"/>
  <c r="U8" i="4"/>
  <c r="Q8" i="4"/>
  <c r="R6" i="4"/>
  <c r="Q6" i="4"/>
  <c r="R5" i="4"/>
  <c r="Q5" i="4"/>
  <c r="J18" i="4"/>
  <c r="I30" i="4"/>
  <c r="J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<sst xmlns="http://schemas.openxmlformats.org/spreadsheetml/2006/main" count="32" uniqueCount="29">
  <si>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</si>
  <si>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</si>
  <si>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</si>
  <si>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</si>
  <si>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</si>
  <si>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</si>
  <si>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</si>
  <si>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</si>
  <si>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</si>
  <si>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</si>
  <si>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</si>
  <si>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</si>
  <si>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</si>
  <si>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701, 7th Floor, Wing - A, Sairaj Heights , Village - Temghar, Taluka - Bhiwandi , District - Thane, PIN Code - 421 302</t>
  </si>
  <si>
    <t>rera ca</t>
  </si>
  <si>
    <t>fmv</t>
  </si>
  <si>
    <t>agreemetn  = 25.04.24</t>
  </si>
  <si>
    <t>av</t>
  </si>
  <si>
    <t>sd</t>
  </si>
  <si>
    <t>rd</t>
  </si>
  <si>
    <t>bua</t>
  </si>
  <si>
    <t>rate on ca</t>
  </si>
  <si>
    <t>22.03.24</t>
  </si>
  <si>
    <t>13.08.23</t>
  </si>
  <si>
    <t>16.02.24</t>
  </si>
  <si>
    <t>20.03.24</t>
  </si>
  <si>
    <t>mca</t>
  </si>
  <si>
    <t>5000 to 5500 on sa</t>
  </si>
  <si>
    <t>full oc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</si>
</sst>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14CEE-BDD3-412D-91A1-1130310DE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8E43C-8F66-4173-93EB-031726F4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2DE6FC-3EEB-4360-8CA7-0DE935AD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FCE9AD-232D-4614-92BF-7A3D0DBC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C3EE32-CCB5-4F0E-8FB2-DCBE6ACFF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896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16</xdr:col>
      <xdr:colOff>391430</xdr:colOff>
      <xdr:row>29</xdr:row>
      <xdr:rowOff>181771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62881-D723-4591-AA26-F772499B0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487430" cy="57062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143746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C90B5D-23E5-4C61-A9C6-381BAC8E9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239746" cy="77353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477167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5C064-C1BF-4FCB-BC60-11E715BBC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573167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C1" zoomScaleNormal="100" workbookViewId="0">
      <selection activeCell="N20" sqref="N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855468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460</v>
      </c>
      <c r="C2" s="4">
        <f>B2*1.2</f>
        <v>552</v>
      </c>
      <c r="D2" s="4">
        <f t="shared" ref="D2:D13" si="2">C2*1.2</f>
        <v>662.4</v>
      </c>
      <c r="E2" s="5">
        <f t="shared" ref="E2:E13" si="3">R2</f>
        <v>3200000</v>
      </c>
      <c r="F2" s="10">
        <f t="shared" ref="F2:F13" si="4">ROUND((E2/B2),0)</f>
        <v>6957</v>
      </c>
      <c r="G2" s="10">
        <f t="shared" ref="G2:G13" si="5">ROUND((E2/C2),0)</f>
        <v>5797</v>
      </c>
      <c r="H2" s="10">
        <f t="shared" ref="H2:H13" si="6">ROUND((E2/D2),0)</f>
        <v>4831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460</v>
      </c>
      <c r="R2" s="2">
        <v>3200000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381</v>
      </c>
      <c r="C3" s="4">
        <f t="shared" ref="C3:C15" si="9">B3*1.2</f>
        <v>457.2</v>
      </c>
      <c r="D3" s="4">
        <f t="shared" si="2"/>
        <v>548.64</v>
      </c>
      <c r="E3" s="5">
        <f t="shared" si="3"/>
        <v>3440000</v>
      </c>
      <c r="F3" s="15">
        <f t="shared" si="4"/>
        <v>9029</v>
      </c>
      <c r="G3" s="10">
        <f t="shared" si="5"/>
        <v>7524</v>
      </c>
      <c r="H3" s="10">
        <f t="shared" si="6"/>
        <v>6270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381</v>
      </c>
      <c r="R3" s="2">
        <v>3440000</v>
      </c>
      <c r="S3" s="8"/>
      <c r="T3" s="8"/>
    </row>
    <row r="4" spans="1:22" x14ac:dyDescent="0.25">
      <c r="A4" s="4">
        <f t="shared" si="0"/>
        <v>0</v>
      </c>
      <c r="B4" s="4">
        <f t="shared" si="1"/>
        <v>426</v>
      </c>
      <c r="C4" s="4">
        <f t="shared" si="9"/>
        <v>511.2</v>
      </c>
      <c r="D4" s="4">
        <f t="shared" si="2"/>
        <v>613.43999999999994</v>
      </c>
      <c r="E4" s="5">
        <f t="shared" si="3"/>
        <v>3200000</v>
      </c>
      <c r="F4" s="10">
        <f t="shared" si="4"/>
        <v>7512</v>
      </c>
      <c r="G4" s="10">
        <f t="shared" si="5"/>
        <v>6260</v>
      </c>
      <c r="H4" s="10">
        <f t="shared" si="6"/>
        <v>5216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426</v>
      </c>
      <c r="R4" s="2">
        <v>3200000</v>
      </c>
      <c r="S4" s="8"/>
      <c r="T4" s="8"/>
    </row>
    <row r="5" spans="1:22" x14ac:dyDescent="0.25">
      <c r="A5" s="4">
        <f t="shared" si="0"/>
        <v>0</v>
      </c>
      <c r="B5" s="4">
        <f t="shared" si="1"/>
        <v>475.7688</v>
      </c>
      <c r="C5" s="4">
        <f t="shared" si="9"/>
        <v>570.92255999999998</v>
      </c>
      <c r="D5" s="4">
        <f t="shared" si="2"/>
        <v>685.1070719999999</v>
      </c>
      <c r="E5" s="5">
        <f t="shared" si="3"/>
        <v>2957080</v>
      </c>
      <c r="F5" s="10">
        <f t="shared" si="4"/>
        <v>6215</v>
      </c>
      <c r="G5" s="10">
        <f t="shared" si="5"/>
        <v>5179</v>
      </c>
      <c r="H5" s="10">
        <f t="shared" si="6"/>
        <v>4316</v>
      </c>
      <c r="I5" s="4" t="e">
        <f>#REF!</f>
        <v>#REF!</v>
      </c>
      <c r="J5" s="4" t="str">
        <f t="shared" si="7"/>
        <v>22.03.24</v>
      </c>
      <c r="O5">
        <v>0</v>
      </c>
      <c r="P5">
        <f t="shared" si="8"/>
        <v>0</v>
      </c>
      <c r="Q5">
        <f>44.2*10.764</f>
        <v>475.7688</v>
      </c>
      <c r="R5" s="2">
        <f>2738000+191700+27380</f>
        <v>2957080</v>
      </c>
      <c r="S5" s="8" t="s">
        <v>22</v>
      </c>
      <c r="T5" s="8"/>
    </row>
    <row r="6" spans="1:22" x14ac:dyDescent="0.25">
      <c r="A6" s="4">
        <f t="shared" si="0"/>
        <v>0</v>
      </c>
      <c r="B6" s="4">
        <f t="shared" si="1"/>
        <v>559.18979999999999</v>
      </c>
      <c r="C6" s="4">
        <f t="shared" si="9"/>
        <v>671.02775999999994</v>
      </c>
      <c r="D6" s="4">
        <f t="shared" si="2"/>
        <v>805.23331199999996</v>
      </c>
      <c r="E6" s="5">
        <f t="shared" si="3"/>
        <v>3240000</v>
      </c>
      <c r="F6" s="10">
        <f t="shared" si="4"/>
        <v>5794</v>
      </c>
      <c r="G6" s="10">
        <f t="shared" si="5"/>
        <v>4828</v>
      </c>
      <c r="H6" s="10">
        <f t="shared" si="6"/>
        <v>4024</v>
      </c>
      <c r="I6" s="4" t="e">
        <f>#REF!</f>
        <v>#REF!</v>
      </c>
      <c r="J6" s="4" t="str">
        <f t="shared" si="7"/>
        <v>13.08.23</v>
      </c>
      <c r="O6">
        <v>0</v>
      </c>
      <c r="P6">
        <f t="shared" si="8"/>
        <v>0</v>
      </c>
      <c r="Q6">
        <f>51.95*10.764</f>
        <v>559.18979999999999</v>
      </c>
      <c r="R6" s="2">
        <f>3000000+210000+30000</f>
        <v>3240000</v>
      </c>
      <c r="S6" s="8" t="s">
        <v>23</v>
      </c>
      <c r="T6" s="8"/>
    </row>
    <row r="7" spans="1:22" x14ac:dyDescent="0.25">
      <c r="A7" s="4">
        <f t="shared" si="0"/>
        <v>0</v>
      </c>
      <c r="B7" s="4">
        <f t="shared" si="1"/>
        <v>332</v>
      </c>
      <c r="C7" s="4">
        <f t="shared" si="9"/>
        <v>398.4</v>
      </c>
      <c r="D7" s="4">
        <f t="shared" si="2"/>
        <v>478.07999999999993</v>
      </c>
      <c r="E7" s="5">
        <f t="shared" si="3"/>
        <v>3600000</v>
      </c>
      <c r="F7" s="15">
        <f t="shared" si="4"/>
        <v>10843</v>
      </c>
      <c r="G7" s="10">
        <f t="shared" si="5"/>
        <v>9036</v>
      </c>
      <c r="H7" s="10">
        <f t="shared" si="6"/>
        <v>7530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332</v>
      </c>
      <c r="R7" s="2">
        <v>3600000</v>
      </c>
      <c r="S7" s="8"/>
      <c r="T7" s="8"/>
    </row>
    <row r="8" spans="1:22" x14ac:dyDescent="0.25">
      <c r="A8" s="4">
        <f t="shared" si="0"/>
        <v>0</v>
      </c>
      <c r="B8" s="4">
        <f t="shared" si="1"/>
        <v>432.71280000000002</v>
      </c>
      <c r="C8" s="4">
        <f t="shared" si="9"/>
        <v>519.25536</v>
      </c>
      <c r="D8" s="4">
        <f t="shared" si="2"/>
        <v>623.10643199999993</v>
      </c>
      <c r="E8" s="5">
        <f t="shared" si="3"/>
        <v>3425000</v>
      </c>
      <c r="F8" s="15">
        <f t="shared" si="4"/>
        <v>7915</v>
      </c>
      <c r="G8" s="10">
        <f t="shared" si="5"/>
        <v>6596</v>
      </c>
      <c r="H8" s="10">
        <f t="shared" si="6"/>
        <v>5497</v>
      </c>
      <c r="I8" s="4" t="e">
        <f>#REF!</f>
        <v>#REF!</v>
      </c>
      <c r="J8" s="4" t="str">
        <f t="shared" si="7"/>
        <v>16.02.24</v>
      </c>
      <c r="O8">
        <v>0</v>
      </c>
      <c r="P8">
        <f t="shared" si="8"/>
        <v>0</v>
      </c>
      <c r="Q8">
        <f>(37.57+2.63)*10.764</f>
        <v>432.71280000000002</v>
      </c>
      <c r="R8" s="2">
        <f>3425000</f>
        <v>3425000</v>
      </c>
      <c r="S8" s="8" t="s">
        <v>24</v>
      </c>
      <c r="T8" s="8"/>
      <c r="U8" s="2">
        <f>239750+30000+3425000</f>
        <v>3694750</v>
      </c>
      <c r="V8">
        <f>U8/Q8</f>
        <v>8538.5733909419832</v>
      </c>
    </row>
    <row r="9" spans="1:22" x14ac:dyDescent="0.25">
      <c r="A9" s="4">
        <f t="shared" si="0"/>
        <v>0</v>
      </c>
      <c r="B9" s="4">
        <f t="shared" si="1"/>
        <v>407</v>
      </c>
      <c r="C9" s="4">
        <f t="shared" si="9"/>
        <v>488.4</v>
      </c>
      <c r="D9" s="4">
        <f t="shared" si="2"/>
        <v>586.07999999999993</v>
      </c>
      <c r="E9" s="5">
        <f t="shared" si="3"/>
        <v>3169310</v>
      </c>
      <c r="F9" s="15">
        <f t="shared" si="4"/>
        <v>7787</v>
      </c>
      <c r="G9" s="10">
        <f t="shared" si="5"/>
        <v>6489</v>
      </c>
      <c r="H9" s="10">
        <f t="shared" si="6"/>
        <v>5408</v>
      </c>
      <c r="I9" s="4" t="e">
        <f>#REF!</f>
        <v>#REF!</v>
      </c>
      <c r="J9" s="4" t="str">
        <f t="shared" si="7"/>
        <v>20.03.24</v>
      </c>
      <c r="O9">
        <v>0</v>
      </c>
      <c r="P9">
        <f t="shared" si="8"/>
        <v>0</v>
      </c>
      <c r="Q9">
        <v>407</v>
      </c>
      <c r="R9" s="2">
        <f>3169310</f>
        <v>3169310</v>
      </c>
      <c r="S9" s="8" t="s">
        <v>25</v>
      </c>
      <c r="T9" s="8"/>
      <c r="U9" s="2">
        <f>3169310+221900+30000</f>
        <v>3421210</v>
      </c>
      <c r="V9">
        <f t="shared" ref="V9:V10" si="10">U9/Q9</f>
        <v>8405.9213759213762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1">P10/1.2</f>
        <v>0</v>
      </c>
      <c r="R10" s="2">
        <v>0</v>
      </c>
      <c r="S10" s="8"/>
      <c r="T10" s="8"/>
      <c r="V10" t="e">
        <f t="shared" si="10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20</v>
      </c>
      <c r="I18">
        <v>546</v>
      </c>
      <c r="J18">
        <f>50.69*10.764</f>
        <v>545.62715999999989</v>
      </c>
    </row>
    <row r="19" spans="7:24" x14ac:dyDescent="0.25">
      <c r="H19" t="s">
        <v>14</v>
      </c>
      <c r="I19">
        <v>496</v>
      </c>
      <c r="J19">
        <f>46.09*10.764</f>
        <v>496.11275999999998</v>
      </c>
      <c r="N19">
        <f>J18/J19</f>
        <v>1.0998047298763287</v>
      </c>
    </row>
    <row r="20" spans="7:24" x14ac:dyDescent="0.25">
      <c r="H20" t="s">
        <v>21</v>
      </c>
      <c r="I20">
        <v>8000</v>
      </c>
    </row>
    <row r="21" spans="7:24" x14ac:dyDescent="0.25">
      <c r="H21" t="s">
        <v>15</v>
      </c>
      <c r="I21">
        <f>I20*I19</f>
        <v>3968000</v>
      </c>
    </row>
    <row r="22" spans="7:24" x14ac:dyDescent="0.25">
      <c r="G22" s="6"/>
      <c r="H22" s="6"/>
      <c r="O22" t="s">
        <v>26</v>
      </c>
    </row>
    <row r="23" spans="7:24" x14ac:dyDescent="0.25">
      <c r="I23" t="s">
        <v>28</v>
      </c>
      <c r="O23">
        <v>5.31</v>
      </c>
      <c r="P23">
        <v>3.02</v>
      </c>
      <c r="Q23">
        <f>P23*O23</f>
        <v>16.036199999999997</v>
      </c>
    </row>
    <row r="24" spans="7:24" x14ac:dyDescent="0.25">
      <c r="O24">
        <v>0.18</v>
      </c>
      <c r="P24" s="11">
        <v>0.94</v>
      </c>
      <c r="Q24">
        <f t="shared" ref="Q24:Q36" si="22">P24*O24</f>
        <v>0.16919999999999999</v>
      </c>
      <c r="R24" s="13"/>
      <c r="T24" s="11"/>
      <c r="U24" s="11"/>
      <c r="V24" s="11"/>
      <c r="W24" s="11"/>
      <c r="X24" s="11"/>
    </row>
    <row r="25" spans="7:24" x14ac:dyDescent="0.25">
      <c r="H25" t="s">
        <v>27</v>
      </c>
      <c r="O25">
        <v>3</v>
      </c>
      <c r="P25" s="11">
        <v>0.56999999999999995</v>
      </c>
      <c r="Q25">
        <f t="shared" si="22"/>
        <v>1.71</v>
      </c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O26">
        <v>0.17</v>
      </c>
      <c r="P26" s="11">
        <v>0.68</v>
      </c>
      <c r="Q26">
        <f t="shared" si="22"/>
        <v>0.11560000000000002</v>
      </c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2422500</v>
      </c>
      <c r="O27">
        <v>1.1499999999999999</v>
      </c>
      <c r="P27" s="11">
        <v>2.1</v>
      </c>
      <c r="Q27">
        <f t="shared" si="22"/>
        <v>2.415</v>
      </c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145400</v>
      </c>
      <c r="O28">
        <v>0.92</v>
      </c>
      <c r="P28" s="11">
        <v>3.03</v>
      </c>
      <c r="Q28">
        <f t="shared" si="22"/>
        <v>2.7875999999999999</v>
      </c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I29">
        <v>24230</v>
      </c>
      <c r="O29">
        <v>0.14000000000000001</v>
      </c>
      <c r="P29" s="11">
        <v>0.85</v>
      </c>
      <c r="Q29">
        <f t="shared" si="22"/>
        <v>0.11900000000000001</v>
      </c>
      <c r="R29" s="11"/>
      <c r="T29" s="11"/>
      <c r="U29" s="11"/>
      <c r="V29" s="11"/>
      <c r="W29" s="11"/>
      <c r="X29" s="11"/>
    </row>
    <row r="30" spans="7:24" x14ac:dyDescent="0.25">
      <c r="I30">
        <f>SUM(I27:I29)</f>
        <v>2592130</v>
      </c>
      <c r="O30">
        <v>2.75</v>
      </c>
      <c r="P30" s="11">
        <v>3.7</v>
      </c>
      <c r="Q30">
        <f t="shared" si="22"/>
        <v>10.175000000000001</v>
      </c>
      <c r="R30" s="11"/>
      <c r="T30" s="11"/>
      <c r="U30" s="11"/>
      <c r="V30" s="11"/>
      <c r="W30" s="11"/>
      <c r="X30" s="11"/>
    </row>
    <row r="31" spans="7:24" x14ac:dyDescent="0.25">
      <c r="O31">
        <v>0.66</v>
      </c>
      <c r="P31" s="11">
        <v>2.02</v>
      </c>
      <c r="Q31">
        <f t="shared" si="22"/>
        <v>1.3332000000000002</v>
      </c>
      <c r="R31" s="11"/>
      <c r="T31" s="11"/>
      <c r="U31" s="11"/>
      <c r="V31" s="11"/>
      <c r="W31" s="11"/>
      <c r="X31" s="11"/>
    </row>
    <row r="32" spans="7:24" x14ac:dyDescent="0.25">
      <c r="O32">
        <v>3.7</v>
      </c>
      <c r="P32" s="11">
        <v>0.4</v>
      </c>
      <c r="Q32">
        <f t="shared" si="22"/>
        <v>1.4800000000000002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0.15</v>
      </c>
      <c r="P33" s="11">
        <v>0.66</v>
      </c>
      <c r="Q33">
        <f t="shared" si="22"/>
        <v>9.9000000000000005E-2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1.07</v>
      </c>
      <c r="P34" s="11">
        <v>2.1</v>
      </c>
      <c r="Q34">
        <f t="shared" si="22"/>
        <v>2.2470000000000003</v>
      </c>
      <c r="R34" s="11"/>
    </row>
    <row r="35" spans="15:24" x14ac:dyDescent="0.25">
      <c r="O35">
        <v>0.16</v>
      </c>
      <c r="P35" s="11">
        <v>0.82</v>
      </c>
      <c r="Q35">
        <f t="shared" si="22"/>
        <v>0.13119999999999998</v>
      </c>
      <c r="R35" s="11"/>
      <c r="T35" s="6"/>
    </row>
    <row r="36" spans="15:24" x14ac:dyDescent="0.25">
      <c r="O36">
        <v>3.92</v>
      </c>
      <c r="P36" s="11">
        <v>2.14</v>
      </c>
      <c r="Q36">
        <f t="shared" si="22"/>
        <v>8.3887999999999998</v>
      </c>
      <c r="R36" s="11"/>
      <c r="S36" s="6"/>
    </row>
    <row r="37" spans="15:24" x14ac:dyDescent="0.25">
      <c r="Q37">
        <f>SUM(Q23:Q36)</f>
        <v>47.206799999999987</v>
      </c>
    </row>
    <row r="38" spans="15:24" x14ac:dyDescent="0.25">
      <c r="Q38">
        <f>Q37*10.764</f>
        <v>508.13399519999984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2025-02-07T06:25:39Z</dcterms:modified>
</cp:coreProperties>
</file>