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V83" i="4" l="1"/>
  <c r="V59" i="4"/>
  <c r="G35" i="4"/>
  <c r="G31" i="4"/>
  <c r="V92" i="4"/>
  <c r="V86" i="4"/>
  <c r="V87" i="4" s="1"/>
  <c r="V88" i="4" s="1"/>
  <c r="V82" i="4"/>
  <c r="V81" i="4"/>
  <c r="V68" i="4"/>
  <c r="V63" i="4"/>
  <c r="V64" i="4" s="1"/>
  <c r="V62" i="4"/>
  <c r="V65" i="4"/>
  <c r="V69" i="4" s="1"/>
  <c r="V57" i="4"/>
  <c r="V58" i="4" s="1"/>
  <c r="V89" i="4" l="1"/>
  <c r="V93" i="4" s="1"/>
  <c r="V72" i="4"/>
  <c r="V70" i="4"/>
  <c r="V71" i="4"/>
  <c r="V40" i="4"/>
  <c r="V36" i="4"/>
  <c r="F40" i="4"/>
  <c r="V96" i="4" l="1"/>
  <c r="V94" i="4"/>
  <c r="V95" i="4"/>
  <c r="F35" i="4"/>
  <c r="F31" i="4"/>
  <c r="P8" i="15" l="1"/>
  <c r="P17" i="4" l="1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<sst xmlns="http://schemas.openxmlformats.org/spreadsheetml/2006/main" count="91" uniqueCount="47">
  <si>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</si>
  <si>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</si>
  <si>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</si>
  <si>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</si>
  <si>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</si>
  <si>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</si>
  <si>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</si>
  <si>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</si>
  <si>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</si>
  <si>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</si>
  <si>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</si>
  <si>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</si>
  <si>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</si>
  <si>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</si>
  <si>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</si>
  <si>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</si>
  <si>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</si>
  <si>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</si>
  <si>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</si>
  <si>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</si>
  <si>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</si>
  <si>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</si>
  <si>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</si>
  <si>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</si>
  <si>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</si>
  <si>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</si>
  <si>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</si>
  <si>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</si>
  <si>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</si>
  <si>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</si>
  <si>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</si>
  <si>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</si>
  <si>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</si>
  <si>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</si>
  <si>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</si>
  <si>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</si>
  <si>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</si>
  <si>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</t>
  </si>
  <si>
    <t>Cosmos Bank ( Amrutnagar Ghatkopar West )  - Nirmit Senghani</t>
  </si>
  <si>
    <t>Page No. 127 - OC</t>
  </si>
  <si>
    <t>Flat No. 192</t>
  </si>
  <si>
    <t>Agree Rera CA</t>
  </si>
  <si>
    <t>Bal</t>
  </si>
  <si>
    <t>Flat No. 191</t>
  </si>
  <si>
    <t>Draft Agree CA</t>
  </si>
  <si>
    <t>Flat No. 202</t>
  </si>
  <si>
    <t>only rate change in Flat No. 191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</si>
</sst>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0" fillId="0" borderId="0" xfId="0" applyFont="1"/>
    <xf numFmtId="0" fontId="18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5" fillId="4" borderId="4" xfId="1" applyNumberFormat="1" applyFont="1" applyFill="1" applyBorder="1" applyAlignment="1">
      <alignment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13</xdr:col>
      <xdr:colOff>572346</xdr:colOff>
      <xdr:row>26</xdr:row>
      <xdr:rowOff>153113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058746" cy="5106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18</xdr:col>
      <xdr:colOff>306204</xdr:colOff>
      <xdr:row>35</xdr:row>
      <xdr:rowOff>161924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0999"/>
          <a:ext cx="10059804" cy="6448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496730</xdr:colOff>
      <xdr:row>32</xdr:row>
      <xdr:rowOff>10324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0250330" cy="5725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13</xdr:col>
      <xdr:colOff>19904</xdr:colOff>
      <xdr:row>33</xdr:row>
      <xdr:rowOff>86455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143000"/>
          <a:ext cx="6115904" cy="5229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29430</xdr:colOff>
      <xdr:row>27</xdr:row>
      <xdr:rowOff>10218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25430" cy="4963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38956</xdr:colOff>
      <xdr:row>29</xdr:row>
      <xdr:rowOff>115014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34956" cy="51156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581872</xdr:colOff>
      <xdr:row>34</xdr:row>
      <xdr:rowOff>86455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068272" cy="5229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543767</xdr:colOff>
      <xdr:row>28</xdr:row>
      <xdr:rowOff>134087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030167" cy="5277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524884</xdr:colOff>
      <xdr:row>30</xdr:row>
      <xdr:rowOff>96061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7230484" cy="5811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391515</xdr:colOff>
      <xdr:row>31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097115" cy="57157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306204</xdr:colOff>
      <xdr:row>31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59804" cy="5792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tabSelected="1" topLeftCell="J31" zoomScaleNormal="100" workbookViewId="0">
      <selection activeCell="X44" sqref="X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725</v>
      </c>
      <c r="C3" s="4">
        <f t="shared" ref="C3:C8" si="2">B3*1.2</f>
        <v>870</v>
      </c>
      <c r="D3" s="4">
        <f t="shared" ref="D3:D8" si="3">C3*1.2</f>
        <v>1044</v>
      </c>
      <c r="E3" s="5">
        <f t="shared" ref="E3:E8" si="4">R3</f>
        <v>25000000</v>
      </c>
      <c r="F3" s="4">
        <f t="shared" ref="F3:F8" si="5">ROUND((E3/B3),0)</f>
        <v>34483</v>
      </c>
      <c r="G3" s="4">
        <f t="shared" ref="G3:G8" si="6">ROUND((E3/C3),0)</f>
        <v>28736</v>
      </c>
      <c r="H3" s="9">
        <f t="shared" ref="H3:H8" si="7">ROUND((E3/D3),0)</f>
        <v>23946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725</v>
      </c>
      <c r="R3" s="2">
        <v>25000000</v>
      </c>
    </row>
    <row r="4" spans="1:20" s="54" customFormat="1" x14ac:dyDescent="0.25">
      <c r="A4" s="52">
        <f t="shared" ref="A4:A6" si="10">N4</f>
        <v>0</v>
      </c>
      <c r="B4" s="52">
        <f t="shared" ref="B4:B6" si="11">Q4</f>
        <v>775</v>
      </c>
      <c r="C4" s="52">
        <f t="shared" ref="C4:C6" si="12">B4*1.2</f>
        <v>930</v>
      </c>
      <c r="D4" s="52">
        <f t="shared" ref="D4:D6" si="13">C4*1.2</f>
        <v>1116</v>
      </c>
      <c r="E4" s="53">
        <f t="shared" ref="E4:E6" si="14">R4</f>
        <v>27500000</v>
      </c>
      <c r="F4" s="52">
        <f t="shared" ref="F4:F6" si="15">ROUND((E4/B4),0)</f>
        <v>35484</v>
      </c>
      <c r="G4" s="52">
        <f t="shared" ref="G4:G6" si="16">ROUND((E4/C4),0)</f>
        <v>29570</v>
      </c>
      <c r="H4" s="52">
        <f t="shared" ref="H4:H6" si="17">ROUND((E4/D4),0)</f>
        <v>24642</v>
      </c>
      <c r="I4" s="52" t="e">
        <f>#REF!</f>
        <v>#REF!</v>
      </c>
      <c r="J4" s="52">
        <f t="shared" ref="J4:J6" si="18">S4</f>
        <v>0</v>
      </c>
      <c r="O4" s="54">
        <v>0</v>
      </c>
      <c r="P4" s="54">
        <f t="shared" ref="P4:P6" si="19">O4/1.2</f>
        <v>0</v>
      </c>
      <c r="Q4" s="54">
        <v>775</v>
      </c>
      <c r="R4" s="55">
        <v>27500000</v>
      </c>
    </row>
    <row r="5" spans="1:20" x14ac:dyDescent="0.25">
      <c r="A5" s="4">
        <f t="shared" si="10"/>
        <v>0</v>
      </c>
      <c r="B5" s="4">
        <f t="shared" si="11"/>
        <v>847.5</v>
      </c>
      <c r="C5" s="4">
        <f t="shared" si="12"/>
        <v>1017</v>
      </c>
      <c r="D5" s="4">
        <f t="shared" si="13"/>
        <v>1220.3999999999999</v>
      </c>
      <c r="E5" s="5">
        <f t="shared" si="14"/>
        <v>32000000</v>
      </c>
      <c r="F5" s="4">
        <f t="shared" si="15"/>
        <v>37758</v>
      </c>
      <c r="G5" s="4">
        <f t="shared" si="16"/>
        <v>31465</v>
      </c>
      <c r="H5" s="9">
        <f t="shared" si="17"/>
        <v>26221</v>
      </c>
      <c r="I5" s="4" t="e">
        <f>#REF!</f>
        <v>#REF!</v>
      </c>
      <c r="J5" s="4">
        <f t="shared" si="18"/>
        <v>0</v>
      </c>
      <c r="O5">
        <v>0</v>
      </c>
      <c r="P5">
        <v>1017</v>
      </c>
      <c r="Q5">
        <f t="shared" ref="Q5" si="20">P5/1.2</f>
        <v>847.5</v>
      </c>
      <c r="R5" s="2">
        <v>32000000</v>
      </c>
    </row>
    <row r="6" spans="1:20" x14ac:dyDescent="0.25">
      <c r="A6" s="4">
        <f t="shared" si="10"/>
        <v>0</v>
      </c>
      <c r="B6" s="4">
        <f t="shared" si="11"/>
        <v>775</v>
      </c>
      <c r="C6" s="4">
        <f t="shared" si="12"/>
        <v>930</v>
      </c>
      <c r="D6" s="4">
        <f t="shared" si="13"/>
        <v>1116</v>
      </c>
      <c r="E6" s="5">
        <f t="shared" si="14"/>
        <v>30000000</v>
      </c>
      <c r="F6" s="4">
        <f t="shared" si="15"/>
        <v>38710</v>
      </c>
      <c r="G6" s="4">
        <f t="shared" si="16"/>
        <v>32258</v>
      </c>
      <c r="H6" s="9">
        <f t="shared" si="17"/>
        <v>26882</v>
      </c>
      <c r="I6" s="4" t="e">
        <f>#REF!</f>
        <v>#REF!</v>
      </c>
      <c r="J6" s="4">
        <f t="shared" si="18"/>
        <v>0</v>
      </c>
      <c r="O6">
        <v>0</v>
      </c>
      <c r="P6">
        <f t="shared" si="19"/>
        <v>0</v>
      </c>
      <c r="Q6">
        <v>775</v>
      </c>
      <c r="R6" s="2">
        <v>30000000</v>
      </c>
    </row>
    <row r="7" spans="1:20" x14ac:dyDescent="0.25">
      <c r="A7" s="4">
        <f t="shared" si="0"/>
        <v>0</v>
      </c>
      <c r="B7" s="4">
        <f t="shared" si="1"/>
        <v>752</v>
      </c>
      <c r="C7" s="4">
        <f t="shared" si="2"/>
        <v>902.4</v>
      </c>
      <c r="D7" s="4">
        <f t="shared" si="3"/>
        <v>1082.8799999999999</v>
      </c>
      <c r="E7" s="5">
        <f t="shared" si="4"/>
        <v>22500000</v>
      </c>
      <c r="F7" s="4">
        <f t="shared" si="5"/>
        <v>29920</v>
      </c>
      <c r="G7" s="4">
        <f t="shared" si="6"/>
        <v>24934</v>
      </c>
      <c r="H7" s="9">
        <f t="shared" si="7"/>
        <v>20778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v>752</v>
      </c>
      <c r="R7" s="2">
        <v>22500000</v>
      </c>
    </row>
    <row r="8" spans="1:20" s="54" customFormat="1" x14ac:dyDescent="0.25">
      <c r="A8" s="52">
        <f t="shared" si="0"/>
        <v>0</v>
      </c>
      <c r="B8" s="52">
        <f t="shared" si="1"/>
        <v>725</v>
      </c>
      <c r="C8" s="52">
        <f t="shared" si="2"/>
        <v>870</v>
      </c>
      <c r="D8" s="52">
        <f t="shared" si="3"/>
        <v>1044</v>
      </c>
      <c r="E8" s="53">
        <f t="shared" si="4"/>
        <v>25600000</v>
      </c>
      <c r="F8" s="52">
        <f t="shared" si="5"/>
        <v>35310</v>
      </c>
      <c r="G8" s="52">
        <f t="shared" si="6"/>
        <v>29425</v>
      </c>
      <c r="H8" s="52">
        <f t="shared" si="7"/>
        <v>24521</v>
      </c>
      <c r="I8" s="52" t="e">
        <f>#REF!</f>
        <v>#REF!</v>
      </c>
      <c r="J8" s="52">
        <f t="shared" si="8"/>
        <v>0</v>
      </c>
      <c r="O8" s="54">
        <v>0</v>
      </c>
      <c r="P8" s="54">
        <f t="shared" si="9"/>
        <v>0</v>
      </c>
      <c r="Q8" s="54">
        <v>725</v>
      </c>
      <c r="R8" s="55">
        <v>25600000</v>
      </c>
    </row>
    <row r="9" spans="1:20" x14ac:dyDescent="0.25">
      <c r="A9" s="4">
        <f t="shared" ref="A9:A11" si="21">N9</f>
        <v>0</v>
      </c>
      <c r="B9" s="4">
        <f t="shared" ref="B9:B11" si="22">Q9</f>
        <v>0</v>
      </c>
      <c r="C9" s="4">
        <f t="shared" ref="C9:C11" si="23">B9*1.2</f>
        <v>0</v>
      </c>
      <c r="D9" s="4">
        <f t="shared" ref="D9:D11" si="24">C9*1.2</f>
        <v>0</v>
      </c>
      <c r="E9" s="5">
        <f t="shared" ref="E9:E11" si="25">R9</f>
        <v>0</v>
      </c>
      <c r="F9" s="4" t="e">
        <f t="shared" ref="F9:F11" si="26">ROUND((E9/B9),0)</f>
        <v>#DIV/0!</v>
      </c>
      <c r="G9" s="4" t="e">
        <f t="shared" ref="G9:G11" si="27">ROUND((E9/C9),0)</f>
        <v>#DIV/0!</v>
      </c>
      <c r="H9" s="9" t="e">
        <f t="shared" ref="H9:H11" si="28">ROUND((E9/D9),0)</f>
        <v>#DIV/0!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36.75" customHeight="1" x14ac:dyDescent="0.25">
      <c r="A12" s="49" t="s">
        <v>36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20" ht="14.25" customHeight="1" x14ac:dyDescent="0.25">
      <c r="A13" s="4">
        <f t="shared" ref="A13:A25" si="31">N13</f>
        <v>0</v>
      </c>
      <c r="B13" s="4">
        <f t="shared" ref="B13:B25" si="32">Q13</f>
        <v>623</v>
      </c>
      <c r="C13" s="4">
        <f t="shared" ref="C13:C25" si="33">B13*1.2</f>
        <v>747.6</v>
      </c>
      <c r="D13" s="4">
        <f t="shared" ref="D13:D25" si="34">C13*1.2</f>
        <v>897.12</v>
      </c>
      <c r="E13" s="5">
        <f t="shared" ref="E13:E25" si="35">R13</f>
        <v>28000000</v>
      </c>
      <c r="F13" s="9">
        <f t="shared" ref="F13:F25" si="36">ROUND((E13/B13),0)</f>
        <v>44944</v>
      </c>
      <c r="G13" s="9">
        <f t="shared" ref="G13:G25" si="37">ROUND((E13/C13),0)</f>
        <v>37453</v>
      </c>
      <c r="H13" s="9">
        <f t="shared" ref="H13:H25" si="38">ROUND((E13/D13),0)</f>
        <v>31211</v>
      </c>
      <c r="I13" s="4" t="e">
        <f>#REF!</f>
        <v>#REF!</v>
      </c>
      <c r="J13" s="4">
        <f t="shared" ref="J13:J25" si="39">S13</f>
        <v>0</v>
      </c>
      <c r="O13">
        <v>0</v>
      </c>
      <c r="P13">
        <f t="shared" ref="P13:Q25" si="40">O13/1.2</f>
        <v>0</v>
      </c>
      <c r="Q13">
        <v>623</v>
      </c>
      <c r="R13" s="2">
        <v>28000000</v>
      </c>
    </row>
    <row r="14" spans="1:20" s="54" customFormat="1" ht="14.25" customHeight="1" x14ac:dyDescent="0.25">
      <c r="A14" s="52">
        <f t="shared" ref="A14:A17" si="41">N14</f>
        <v>0</v>
      </c>
      <c r="B14" s="52">
        <f t="shared" ref="B14:B17" si="42">Q14</f>
        <v>850</v>
      </c>
      <c r="C14" s="52">
        <f t="shared" ref="C14:C17" si="43">B14*1.2</f>
        <v>1020</v>
      </c>
      <c r="D14" s="52">
        <f t="shared" ref="D14:D17" si="44">C14*1.2</f>
        <v>1224</v>
      </c>
      <c r="E14" s="53">
        <f t="shared" ref="E14:E17" si="45">R14</f>
        <v>31500000</v>
      </c>
      <c r="F14" s="52">
        <f t="shared" ref="F14:F17" si="46">ROUND((E14/B14),0)</f>
        <v>37059</v>
      </c>
      <c r="G14" s="52">
        <f t="shared" ref="G14:G17" si="47">ROUND((E14/C14),0)</f>
        <v>30882</v>
      </c>
      <c r="H14" s="52">
        <f t="shared" ref="H14:H17" si="48">ROUND((E14/D14),0)</f>
        <v>25735</v>
      </c>
      <c r="I14" s="52" t="e">
        <f>#REF!</f>
        <v>#REF!</v>
      </c>
      <c r="J14" s="52">
        <f t="shared" ref="J14:J17" si="49">S14</f>
        <v>0</v>
      </c>
      <c r="O14" s="54">
        <v>0</v>
      </c>
      <c r="P14" s="54">
        <f t="shared" ref="P14:P17" si="50">O14/1.2</f>
        <v>0</v>
      </c>
      <c r="Q14" s="54">
        <v>850</v>
      </c>
      <c r="R14" s="55">
        <v>31500000</v>
      </c>
    </row>
    <row r="15" spans="1:20" s="54" customFormat="1" ht="14.25" customHeight="1" x14ac:dyDescent="0.25">
      <c r="A15" s="52">
        <f t="shared" si="41"/>
        <v>0</v>
      </c>
      <c r="B15" s="52">
        <f t="shared" si="42"/>
        <v>725</v>
      </c>
      <c r="C15" s="52">
        <f t="shared" si="43"/>
        <v>870</v>
      </c>
      <c r="D15" s="52">
        <f t="shared" si="44"/>
        <v>1044</v>
      </c>
      <c r="E15" s="53">
        <f t="shared" si="45"/>
        <v>29500000</v>
      </c>
      <c r="F15" s="52">
        <f t="shared" si="46"/>
        <v>40690</v>
      </c>
      <c r="G15" s="52">
        <f t="shared" si="47"/>
        <v>33908</v>
      </c>
      <c r="H15" s="52">
        <f t="shared" si="48"/>
        <v>28257</v>
      </c>
      <c r="I15" s="52" t="e">
        <f>#REF!</f>
        <v>#REF!</v>
      </c>
      <c r="J15" s="52">
        <f t="shared" si="49"/>
        <v>0</v>
      </c>
      <c r="O15" s="54">
        <v>0</v>
      </c>
      <c r="P15" s="54">
        <f t="shared" si="50"/>
        <v>0</v>
      </c>
      <c r="Q15" s="54">
        <v>725</v>
      </c>
      <c r="R15" s="55">
        <v>29500000</v>
      </c>
    </row>
    <row r="16" spans="1:20" ht="14.25" customHeight="1" x14ac:dyDescent="0.25">
      <c r="A16" s="4">
        <f t="shared" si="41"/>
        <v>0</v>
      </c>
      <c r="B16" s="4">
        <f t="shared" si="42"/>
        <v>775</v>
      </c>
      <c r="C16" s="4">
        <f t="shared" si="43"/>
        <v>930</v>
      </c>
      <c r="D16" s="4">
        <f t="shared" si="44"/>
        <v>1116</v>
      </c>
      <c r="E16" s="5">
        <f t="shared" si="45"/>
        <v>34000000</v>
      </c>
      <c r="F16" s="9">
        <f t="shared" si="46"/>
        <v>43871</v>
      </c>
      <c r="G16" s="9">
        <f t="shared" si="47"/>
        <v>36559</v>
      </c>
      <c r="H16" s="9">
        <f t="shared" si="48"/>
        <v>30466</v>
      </c>
      <c r="I16" s="4" t="e">
        <f>#REF!</f>
        <v>#REF!</v>
      </c>
      <c r="J16" s="4">
        <f t="shared" si="49"/>
        <v>0</v>
      </c>
      <c r="O16">
        <v>0</v>
      </c>
      <c r="P16">
        <f t="shared" si="50"/>
        <v>0</v>
      </c>
      <c r="Q16">
        <v>775</v>
      </c>
      <c r="R16" s="2">
        <v>34000000</v>
      </c>
    </row>
    <row r="17" spans="1:25" ht="14.25" customHeight="1" x14ac:dyDescent="0.25">
      <c r="A17" s="4">
        <f t="shared" si="41"/>
        <v>0</v>
      </c>
      <c r="B17" s="52">
        <f t="shared" si="42"/>
        <v>0</v>
      </c>
      <c r="C17" s="4">
        <f t="shared" si="43"/>
        <v>0</v>
      </c>
      <c r="D17" s="4">
        <f t="shared" si="44"/>
        <v>0</v>
      </c>
      <c r="E17" s="5">
        <f t="shared" si="45"/>
        <v>0</v>
      </c>
      <c r="F17" s="9" t="e">
        <f t="shared" si="46"/>
        <v>#DIV/0!</v>
      </c>
      <c r="G17" s="9" t="e">
        <f t="shared" si="47"/>
        <v>#DIV/0!</v>
      </c>
      <c r="H17" s="9" t="e">
        <f t="shared" si="48"/>
        <v>#DIV/0!</v>
      </c>
      <c r="I17" s="4" t="e">
        <f>#REF!</f>
        <v>#REF!</v>
      </c>
      <c r="J17" s="4">
        <f t="shared" si="49"/>
        <v>0</v>
      </c>
      <c r="O17">
        <v>0</v>
      </c>
      <c r="P17">
        <f t="shared" si="50"/>
        <v>0</v>
      </c>
      <c r="Q17">
        <f t="shared" ref="Q17" si="51">P17/1.2</f>
        <v>0</v>
      </c>
      <c r="R17" s="2">
        <v>0</v>
      </c>
    </row>
    <row r="18" spans="1:25" ht="14.25" customHeight="1" x14ac:dyDescent="0.25">
      <c r="A18" s="4">
        <f t="shared" si="31"/>
        <v>0</v>
      </c>
      <c r="B18" s="4">
        <f t="shared" si="32"/>
        <v>0</v>
      </c>
      <c r="C18" s="4">
        <f t="shared" si="33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7"/>
      <c r="D29" s="47" t="s">
        <v>43</v>
      </c>
      <c r="E29" t="s">
        <v>41</v>
      </c>
      <c r="F29">
        <v>684</v>
      </c>
      <c r="I29" s="4"/>
      <c r="J29" s="4"/>
      <c r="R29" s="2"/>
      <c r="V29" s="6" t="s">
        <v>45</v>
      </c>
    </row>
    <row r="30" spans="1:25" x14ac:dyDescent="0.25">
      <c r="A30" s="4"/>
      <c r="B30" s="4"/>
      <c r="C30" s="4"/>
      <c r="D30" s="4"/>
      <c r="E30" t="s">
        <v>42</v>
      </c>
      <c r="F30">
        <v>74</v>
      </c>
      <c r="I30" s="4"/>
      <c r="J30" s="4"/>
      <c r="R30" s="2"/>
      <c r="X30" s="7"/>
      <c r="Y30" s="7"/>
    </row>
    <row r="31" spans="1:25" ht="14.25" customHeight="1" x14ac:dyDescent="0.3">
      <c r="F31">
        <f>SUM(F29:F30)</f>
        <v>758</v>
      </c>
      <c r="G31">
        <f>F31*1.2</f>
        <v>909.6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R32" t="s">
        <v>39</v>
      </c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4:25" ht="16.5" x14ac:dyDescent="0.3">
      <c r="D33" s="47" t="s">
        <v>40</v>
      </c>
      <c r="E33" t="s">
        <v>41</v>
      </c>
      <c r="F33">
        <v>806</v>
      </c>
      <c r="S33" s="10"/>
      <c r="T33" s="10"/>
      <c r="U33" s="34" t="s">
        <v>22</v>
      </c>
      <c r="V33" s="35">
        <v>2012</v>
      </c>
      <c r="W33" s="33" t="s">
        <v>23</v>
      </c>
      <c r="X33" s="18"/>
      <c r="Y33" s="7"/>
    </row>
    <row r="34" spans="4:25" ht="16.5" x14ac:dyDescent="0.3">
      <c r="D34" s="4"/>
      <c r="E34" t="s">
        <v>42</v>
      </c>
      <c r="F34">
        <v>74</v>
      </c>
      <c r="G34" s="6"/>
      <c r="H34" s="6"/>
      <c r="S34" s="10"/>
      <c r="T34" s="10"/>
      <c r="U34" s="36" t="s">
        <v>24</v>
      </c>
      <c r="V34" s="35">
        <f>V32-V33</f>
        <v>13</v>
      </c>
      <c r="W34" s="33"/>
      <c r="X34" s="18"/>
      <c r="Y34" s="7"/>
    </row>
    <row r="35" spans="4:25" ht="16.5" x14ac:dyDescent="0.3">
      <c r="F35">
        <f>SUM(F33:F34)</f>
        <v>880</v>
      </c>
      <c r="G35">
        <f>F35*1.2</f>
        <v>1056</v>
      </c>
      <c r="S35" s="10"/>
      <c r="T35" s="10"/>
      <c r="U35" s="37"/>
      <c r="V35" s="35">
        <f>V34-60</f>
        <v>-47</v>
      </c>
      <c r="W35" s="33"/>
      <c r="X35" s="26"/>
      <c r="Y35" s="7"/>
    </row>
    <row r="36" spans="4:25" ht="16.5" x14ac:dyDescent="0.3">
      <c r="S36" s="10"/>
      <c r="T36" s="10"/>
      <c r="U36" s="37" t="s">
        <v>25</v>
      </c>
      <c r="V36" s="38">
        <f>930*2800</f>
        <v>2604000</v>
      </c>
      <c r="W36" s="33"/>
      <c r="X36" s="26"/>
      <c r="Y36" s="7"/>
    </row>
    <row r="37" spans="4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4:25" ht="39" customHeight="1" x14ac:dyDescent="0.3">
      <c r="P38" s="50" t="s">
        <v>38</v>
      </c>
      <c r="Q38" s="50"/>
      <c r="R38" s="50"/>
      <c r="S38" s="50"/>
      <c r="U38" s="37"/>
      <c r="V38" s="35"/>
      <c r="W38" s="33"/>
      <c r="X38" s="26"/>
      <c r="Y38" s="7"/>
    </row>
    <row r="39" spans="4:25" ht="16.5" x14ac:dyDescent="0.3">
      <c r="D39" s="47" t="s">
        <v>45</v>
      </c>
      <c r="E39" t="s">
        <v>44</v>
      </c>
      <c r="F39">
        <v>775</v>
      </c>
      <c r="U39" s="37" t="s">
        <v>27</v>
      </c>
      <c r="V39" s="39">
        <f>100-10</f>
        <v>90</v>
      </c>
      <c r="W39" s="33"/>
      <c r="X39" s="27"/>
      <c r="Y39" s="7"/>
    </row>
    <row r="40" spans="4:25" ht="16.5" x14ac:dyDescent="0.3">
      <c r="D40" s="4"/>
      <c r="F40">
        <f>F39*1.2</f>
        <v>930</v>
      </c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V39*13/60</f>
        <v>19.5</v>
      </c>
      <c r="W40" s="33"/>
      <c r="X40" s="18"/>
      <c r="Y40" s="7"/>
    </row>
    <row r="41" spans="4:25" ht="16.5" x14ac:dyDescent="0.3">
      <c r="F41"/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0.19500000000000001</v>
      </c>
      <c r="W41" s="33"/>
      <c r="X41" s="18"/>
      <c r="Y41" s="7"/>
    </row>
    <row r="42" spans="4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507780</v>
      </c>
      <c r="W42" s="33"/>
      <c r="X42" s="18" t="s">
        <v>46</v>
      </c>
      <c r="Y42" s="7"/>
    </row>
    <row r="43" spans="4:25" ht="16.5" x14ac:dyDescent="0.3">
      <c r="R43" s="6" t="s">
        <v>13</v>
      </c>
      <c r="S43" s="16">
        <f>S42*90%</f>
        <v>0</v>
      </c>
      <c r="U43" s="31" t="s">
        <v>37</v>
      </c>
      <c r="V43" s="41">
        <v>775</v>
      </c>
      <c r="W43" s="33"/>
      <c r="X43" s="18"/>
      <c r="Y43" s="7"/>
    </row>
    <row r="44" spans="4:25" ht="16.5" x14ac:dyDescent="0.3">
      <c r="R44" s="6" t="s">
        <v>19</v>
      </c>
      <c r="S44" s="16">
        <f>S42*80%</f>
        <v>0</v>
      </c>
      <c r="U44" s="37" t="s">
        <v>17</v>
      </c>
      <c r="V44" s="35">
        <v>36000</v>
      </c>
      <c r="W44" s="33"/>
      <c r="X44" s="18"/>
      <c r="Y44" s="7"/>
    </row>
    <row r="45" spans="4:25" ht="16.5" x14ac:dyDescent="0.3">
      <c r="S45" s="10"/>
      <c r="T45" s="10"/>
      <c r="U45" s="37" t="s">
        <v>30</v>
      </c>
      <c r="V45" s="38">
        <f>V44*V43</f>
        <v>27900000</v>
      </c>
      <c r="W45" s="33"/>
      <c r="X45" s="26"/>
      <c r="Y45" s="7"/>
    </row>
    <row r="46" spans="4:25" ht="16.5" x14ac:dyDescent="0.3">
      <c r="S46" s="10"/>
      <c r="T46" s="10"/>
      <c r="U46" s="42" t="s">
        <v>31</v>
      </c>
      <c r="V46" s="43">
        <f>V45-V42</f>
        <v>27392220</v>
      </c>
      <c r="W46" s="44"/>
      <c r="X46" s="26"/>
      <c r="Y46" s="7"/>
    </row>
    <row r="47" spans="4:25" ht="16.5" x14ac:dyDescent="0.3">
      <c r="P47" s="13" t="s">
        <v>14</v>
      </c>
      <c r="S47" s="10"/>
      <c r="T47" s="11"/>
      <c r="U47" s="42" t="s">
        <v>32</v>
      </c>
      <c r="V47" s="43">
        <f>V46*0.9</f>
        <v>24652998</v>
      </c>
      <c r="W47" s="33"/>
      <c r="X47" s="28"/>
      <c r="Y47" s="7"/>
    </row>
    <row r="48" spans="4:25" ht="16.5" x14ac:dyDescent="0.3">
      <c r="S48" s="11"/>
      <c r="T48" s="10"/>
      <c r="U48" s="42" t="s">
        <v>33</v>
      </c>
      <c r="V48" s="45">
        <f>V46*0.8</f>
        <v>21913776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57067.125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48" t="s">
        <v>43</v>
      </c>
      <c r="W52" s="21"/>
      <c r="X52" s="21"/>
    </row>
    <row r="53" spans="15:25" ht="15.75" x14ac:dyDescent="0.25">
      <c r="U53" s="25"/>
      <c r="V53" s="21"/>
      <c r="W53" s="20"/>
      <c r="X53" s="20"/>
    </row>
    <row r="54" spans="15:25" ht="16.5" x14ac:dyDescent="0.3">
      <c r="U54" s="31" t="s">
        <v>20</v>
      </c>
      <c r="V54" s="32"/>
      <c r="W54" s="33"/>
    </row>
    <row r="55" spans="15:25" ht="16.5" x14ac:dyDescent="0.3">
      <c r="U55" s="31" t="s">
        <v>21</v>
      </c>
      <c r="V55" s="32">
        <v>2025</v>
      </c>
      <c r="W55" s="33"/>
    </row>
    <row r="56" spans="15:25" ht="16.5" x14ac:dyDescent="0.3">
      <c r="U56" s="34" t="s">
        <v>22</v>
      </c>
      <c r="V56" s="35">
        <v>2012</v>
      </c>
      <c r="W56" s="33" t="s">
        <v>23</v>
      </c>
    </row>
    <row r="57" spans="15:25" ht="16.5" x14ac:dyDescent="0.3">
      <c r="U57" s="36" t="s">
        <v>24</v>
      </c>
      <c r="V57" s="35">
        <f>V55-V56</f>
        <v>13</v>
      </c>
      <c r="W57" s="33"/>
    </row>
    <row r="58" spans="15:25" ht="16.5" x14ac:dyDescent="0.3">
      <c r="U58" s="37"/>
      <c r="V58" s="35">
        <f>V57-60</f>
        <v>-47</v>
      </c>
      <c r="W58" s="33"/>
    </row>
    <row r="59" spans="15:25" ht="16.5" x14ac:dyDescent="0.3">
      <c r="U59" s="37" t="s">
        <v>25</v>
      </c>
      <c r="V59" s="38">
        <f>910*2800</f>
        <v>2548000</v>
      </c>
      <c r="W59" s="33"/>
    </row>
    <row r="60" spans="15:25" ht="16.5" x14ac:dyDescent="0.3">
      <c r="U60" s="37" t="s">
        <v>26</v>
      </c>
      <c r="V60" s="35"/>
      <c r="W60" s="33"/>
    </row>
    <row r="61" spans="15:25" ht="16.5" x14ac:dyDescent="0.3">
      <c r="U61" s="37"/>
      <c r="V61" s="35"/>
      <c r="W61" s="33"/>
    </row>
    <row r="62" spans="15:25" ht="16.5" x14ac:dyDescent="0.3">
      <c r="U62" s="37" t="s">
        <v>27</v>
      </c>
      <c r="V62" s="39">
        <f>100-10</f>
        <v>90</v>
      </c>
      <c r="W62" s="33"/>
    </row>
    <row r="63" spans="15:25" ht="16.5" x14ac:dyDescent="0.3">
      <c r="U63" s="31" t="s">
        <v>28</v>
      </c>
      <c r="V63" s="35">
        <f>V62*13/60</f>
        <v>19.5</v>
      </c>
      <c r="W63" s="33"/>
    </row>
    <row r="64" spans="15:25" ht="16.5" x14ac:dyDescent="0.3">
      <c r="U64" s="31"/>
      <c r="V64" s="40">
        <f>V63%</f>
        <v>0.19500000000000001</v>
      </c>
      <c r="W64" s="33"/>
    </row>
    <row r="65" spans="21:23" ht="16.5" x14ac:dyDescent="0.3">
      <c r="U65" s="31" t="s">
        <v>29</v>
      </c>
      <c r="V65" s="41">
        <f>ROUND((V59*V64),0)</f>
        <v>496860</v>
      </c>
      <c r="W65" s="33"/>
    </row>
    <row r="66" spans="21:23" ht="16.5" x14ac:dyDescent="0.3">
      <c r="U66" s="31" t="s">
        <v>37</v>
      </c>
      <c r="V66" s="41">
        <v>758</v>
      </c>
      <c r="W66" s="33"/>
    </row>
    <row r="67" spans="21:23" ht="16.5" x14ac:dyDescent="0.3">
      <c r="U67" s="37" t="s">
        <v>17</v>
      </c>
      <c r="V67" s="35">
        <v>36000</v>
      </c>
      <c r="W67" s="33"/>
    </row>
    <row r="68" spans="21:23" ht="16.5" x14ac:dyDescent="0.3">
      <c r="U68" s="37" t="s">
        <v>30</v>
      </c>
      <c r="V68" s="38">
        <f>V67*V66</f>
        <v>27288000</v>
      </c>
      <c r="W68" s="33"/>
    </row>
    <row r="69" spans="21:23" ht="16.5" x14ac:dyDescent="0.3">
      <c r="U69" s="42" t="s">
        <v>31</v>
      </c>
      <c r="V69" s="43">
        <f>V68-V65</f>
        <v>26791140</v>
      </c>
      <c r="W69" s="44"/>
    </row>
    <row r="70" spans="21:23" ht="16.5" x14ac:dyDescent="0.3">
      <c r="U70" s="42" t="s">
        <v>32</v>
      </c>
      <c r="V70" s="43">
        <f>V69*0.9</f>
        <v>24112026</v>
      </c>
      <c r="W70" s="33"/>
    </row>
    <row r="71" spans="21:23" ht="16.5" x14ac:dyDescent="0.3">
      <c r="U71" s="42" t="s">
        <v>33</v>
      </c>
      <c r="V71" s="45">
        <f>V69*0.8</f>
        <v>21432912</v>
      </c>
      <c r="W71" s="33"/>
    </row>
    <row r="72" spans="21:23" ht="16.5" x14ac:dyDescent="0.3">
      <c r="U72" s="42" t="s">
        <v>34</v>
      </c>
      <c r="V72" s="46">
        <f>V69*0.025/12</f>
        <v>55814.875</v>
      </c>
      <c r="W72" s="33"/>
    </row>
    <row r="75" spans="21:23" x14ac:dyDescent="0.25">
      <c r="V75" s="6" t="s">
        <v>40</v>
      </c>
    </row>
    <row r="78" spans="21:23" ht="16.5" x14ac:dyDescent="0.3">
      <c r="U78" s="31" t="s">
        <v>20</v>
      </c>
      <c r="V78" s="32"/>
      <c r="W78" s="33"/>
    </row>
    <row r="79" spans="21:23" ht="16.5" x14ac:dyDescent="0.3">
      <c r="U79" s="31" t="s">
        <v>21</v>
      </c>
      <c r="V79" s="32">
        <v>2025</v>
      </c>
      <c r="W79" s="33"/>
    </row>
    <row r="80" spans="21:23" ht="16.5" x14ac:dyDescent="0.3">
      <c r="U80" s="51" t="s">
        <v>22</v>
      </c>
      <c r="V80" s="35">
        <v>2012</v>
      </c>
      <c r="W80" s="33" t="s">
        <v>23</v>
      </c>
    </row>
    <row r="81" spans="21:23" ht="16.5" x14ac:dyDescent="0.3">
      <c r="U81" s="36" t="s">
        <v>24</v>
      </c>
      <c r="V81" s="35">
        <f>V79-V80</f>
        <v>13</v>
      </c>
      <c r="W81" s="33"/>
    </row>
    <row r="82" spans="21:23" ht="16.5" x14ac:dyDescent="0.3">
      <c r="U82" s="37"/>
      <c r="V82" s="35">
        <f>V81-60</f>
        <v>-47</v>
      </c>
      <c r="W82" s="33"/>
    </row>
    <row r="83" spans="21:23" ht="16.5" x14ac:dyDescent="0.3">
      <c r="U83" s="37" t="s">
        <v>25</v>
      </c>
      <c r="V83" s="38">
        <f>880*2800</f>
        <v>2464000</v>
      </c>
      <c r="W83" s="33"/>
    </row>
    <row r="84" spans="21:23" ht="16.5" x14ac:dyDescent="0.3">
      <c r="U84" s="37" t="s">
        <v>26</v>
      </c>
      <c r="V84" s="35"/>
      <c r="W84" s="33"/>
    </row>
    <row r="85" spans="21:23" ht="16.5" x14ac:dyDescent="0.3">
      <c r="U85" s="37"/>
      <c r="V85" s="35"/>
      <c r="W85" s="33"/>
    </row>
    <row r="86" spans="21:23" ht="16.5" x14ac:dyDescent="0.3">
      <c r="U86" s="37" t="s">
        <v>27</v>
      </c>
      <c r="V86" s="39">
        <f>100-10</f>
        <v>90</v>
      </c>
      <c r="W86" s="33"/>
    </row>
    <row r="87" spans="21:23" ht="16.5" x14ac:dyDescent="0.3">
      <c r="U87" s="31" t="s">
        <v>28</v>
      </c>
      <c r="V87" s="35">
        <f>V86*13/60</f>
        <v>19.5</v>
      </c>
      <c r="W87" s="33"/>
    </row>
    <row r="88" spans="21:23" ht="16.5" x14ac:dyDescent="0.3">
      <c r="U88" s="31"/>
      <c r="V88" s="40">
        <f>V87%</f>
        <v>0.19500000000000001</v>
      </c>
      <c r="W88" s="33"/>
    </row>
    <row r="89" spans="21:23" ht="16.5" x14ac:dyDescent="0.3">
      <c r="U89" s="31" t="s">
        <v>29</v>
      </c>
      <c r="V89" s="41">
        <f>ROUND((V83*V88),0)</f>
        <v>480480</v>
      </c>
      <c r="W89" s="33"/>
    </row>
    <row r="90" spans="21:23" ht="16.5" x14ac:dyDescent="0.3">
      <c r="U90" s="31" t="s">
        <v>37</v>
      </c>
      <c r="V90" s="41">
        <v>1056</v>
      </c>
      <c r="W90" s="33"/>
    </row>
    <row r="91" spans="21:23" ht="16.5" x14ac:dyDescent="0.3">
      <c r="U91" s="37" t="s">
        <v>17</v>
      </c>
      <c r="V91" s="35">
        <v>36000</v>
      </c>
      <c r="W91" s="33"/>
    </row>
    <row r="92" spans="21:23" ht="16.5" x14ac:dyDescent="0.3">
      <c r="U92" s="37" t="s">
        <v>30</v>
      </c>
      <c r="V92" s="38">
        <f>V91*V90</f>
        <v>38016000</v>
      </c>
      <c r="W92" s="33"/>
    </row>
    <row r="93" spans="21:23" ht="16.5" x14ac:dyDescent="0.3">
      <c r="U93" s="42" t="s">
        <v>31</v>
      </c>
      <c r="V93" s="43">
        <f>V92-V89</f>
        <v>37535520</v>
      </c>
      <c r="W93" s="44"/>
    </row>
    <row r="94" spans="21:23" ht="16.5" x14ac:dyDescent="0.3">
      <c r="U94" s="42" t="s">
        <v>32</v>
      </c>
      <c r="V94" s="43">
        <f>V93*0.9</f>
        <v>33781968</v>
      </c>
      <c r="W94" s="33"/>
    </row>
    <row r="95" spans="21:23" ht="16.5" x14ac:dyDescent="0.3">
      <c r="U95" s="42" t="s">
        <v>33</v>
      </c>
      <c r="V95" s="45">
        <f>V93*0.8</f>
        <v>30028416</v>
      </c>
      <c r="W95" s="33"/>
    </row>
    <row r="96" spans="21:23" ht="16.5" x14ac:dyDescent="0.3">
      <c r="U96" s="42" t="s">
        <v>34</v>
      </c>
      <c r="V96" s="46">
        <f>V93*0.025/12</f>
        <v>78199</v>
      </c>
      <c r="W96" s="33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24" sqref="A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P7" sqref="P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Q11" sqref="Q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"/>
  <sheetViews>
    <sheetView zoomScaleNormal="100" workbookViewId="0">
      <selection activeCell="P9" sqref="P9"/>
    </sheetView>
  </sheetViews>
  <sheetFormatPr defaultRowHeight="15" x14ac:dyDescent="0.25"/>
  <sheetData>
    <row r="2" spans="1:16" x14ac:dyDescent="0.25">
      <c r="A2" s="6"/>
    </row>
    <row r="8" spans="1:16" x14ac:dyDescent="0.25">
      <c r="O8">
        <v>94.46</v>
      </c>
      <c r="P8">
        <f>O8*10.764</f>
        <v>1016.7674399999999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5" activeCellId="1" sqref="R5 R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2025-02-20T06:29:12Z</dcterms:modified>
</cp:coreProperties>
</file>