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defaultThemeVersion="124226"/>
  <mc:AlternateContent xmlns:mc="http://schemas.openxmlformats.org/markup-compatibility/2006">
    <mc:Choice Requires="x15">
      <x15ac:absPath xmlns:x15ac="http://schemas.microsoft.com/office/spreadsheetml/2010/11/ac" url="D:\1 Work Saiprasad\Land &amp; Building\UBI - Mid Corporate\Saj Hotels junner\"/>
    </mc:Choice>
  </mc:AlternateContent>
  <xr:revisionPtr revIDLastSave="0" documentId="13_ncr:1_{D9D673E2-E863-4337-B916-2D5E39D1EF90}" xr6:coauthVersionLast="47" xr6:coauthVersionMax="47" xr10:uidLastSave="{00000000-0000-0000-0000-000000000000}"/>
  <bookViews>
    <workbookView xWindow="-105" yWindow="0" windowWidth="14610" windowHeight="15585" activeTab="2" xr2:uid="{00000000-000D-0000-FFFF-FFFF00000000}"/>
  </bookViews>
  <sheets>
    <sheet name="Valuation VCIPL" sheetId="4" r:id="rId1"/>
    <sheet name="Sheet7" sheetId="11" r:id="rId2"/>
    <sheet name="Sheet1" sheetId="5" r:id="rId3"/>
    <sheet name="Sheet2" sheetId="6" r:id="rId4"/>
    <sheet name="Sheet3" sheetId="7" r:id="rId5"/>
    <sheet name="Sheet4" sheetId="8" r:id="rId6"/>
    <sheet name="Sheet5" sheetId="9" r:id="rId7"/>
  </sheets>
  <calcPr calcId="191029"/>
</workbook>
</file>

<file path=xl/calcChain.xml><?xml version="1.0" encoding="utf-8"?>
<calcChain xmlns="http://schemas.openxmlformats.org/spreadsheetml/2006/main">
  <c r="C50" i="5" l="1"/>
  <c r="C48" i="5"/>
  <c r="B12" i="4"/>
  <c r="B20" i="4" s="1"/>
  <c r="N10" i="4"/>
  <c r="N11" i="4"/>
  <c r="N9" i="4"/>
  <c r="N12" i="4" s="1"/>
  <c r="I10" i="4"/>
  <c r="J10" i="4" s="1"/>
  <c r="K10" i="4" s="1"/>
  <c r="M10" i="4" s="1"/>
  <c r="M12" i="4" s="1"/>
  <c r="G10" i="4"/>
  <c r="H10" i="4" s="1"/>
  <c r="G11" i="4"/>
  <c r="I11" i="4" s="1"/>
  <c r="J11" i="4" s="1"/>
  <c r="K11" i="4" s="1"/>
  <c r="M11" i="4" s="1"/>
  <c r="G9" i="4"/>
  <c r="I9" i="4" s="1"/>
  <c r="J9" i="4" s="1"/>
  <c r="K9" i="4" s="1"/>
  <c r="M9" i="4" s="1"/>
  <c r="C15" i="11"/>
  <c r="C12" i="11"/>
  <c r="B15" i="4" l="1"/>
  <c r="H9" i="4"/>
  <c r="H11" i="4"/>
  <c r="D3" i="11"/>
  <c r="F3" i="11" s="1"/>
  <c r="B17" i="4"/>
  <c r="T13" i="7" l="1"/>
  <c r="T14" i="7" s="1"/>
  <c r="T20" i="7" s="1"/>
  <c r="T30" i="5"/>
  <c r="T29" i="5"/>
  <c r="U9" i="6"/>
  <c r="U8" i="6"/>
  <c r="B22" i="4"/>
  <c r="Q16" i="9" l="1"/>
  <c r="Q17" i="7"/>
  <c r="P15" i="6"/>
  <c r="B4" i="4" l="1"/>
  <c r="B32" i="4"/>
  <c r="B27" i="4" l="1"/>
  <c r="C4" i="4"/>
  <c r="C5" i="4" s="1"/>
  <c r="B25" i="4"/>
  <c r="B28" i="4" l="1"/>
  <c r="B33" i="4" l="1"/>
  <c r="L12" i="4"/>
  <c r="B26" i="4" l="1"/>
  <c r="B29" i="4" s="1"/>
  <c r="B30" i="4" s="1"/>
  <c r="B31" i="4" l="1"/>
</calcChain>
</file>

<file path=xl/sharedStrings.xml><?xml version="1.0" encoding="utf-8"?>
<sst xmlns="http://schemas.openxmlformats.org/spreadsheetml/2006/main" count="79" uniqueCount="65">
  <si>
    <t>Valuation Year</t>
  </si>
  <si>
    <t>Total Life of Structure</t>
  </si>
  <si>
    <t>% of the depreciation rate to be deducted</t>
  </si>
  <si>
    <t>% Value</t>
  </si>
  <si>
    <t>Rate</t>
  </si>
  <si>
    <t>Value</t>
  </si>
  <si>
    <t>Realisable Value</t>
  </si>
  <si>
    <t>Distress Value</t>
  </si>
  <si>
    <t>land area</t>
  </si>
  <si>
    <t>Land Development</t>
  </si>
  <si>
    <t>Land Value</t>
  </si>
  <si>
    <t>Structure Value</t>
  </si>
  <si>
    <t>Land Development Value</t>
  </si>
  <si>
    <t>Final Depreciated Rate to be considered</t>
  </si>
  <si>
    <t>Final Depreciated Value to be considered</t>
  </si>
  <si>
    <t xml:space="preserve"> Value</t>
  </si>
  <si>
    <t>Estimated Replacement Rate</t>
  </si>
  <si>
    <t>Age Of Build. In Years</t>
  </si>
  <si>
    <t>Balance Life of Structures in Years</t>
  </si>
  <si>
    <t>Depreciation</t>
  </si>
  <si>
    <t>Estimated Replacement Cost / Insurable Value</t>
  </si>
  <si>
    <r>
      <t>(</t>
    </r>
    <r>
      <rPr>
        <b/>
        <sz val="11"/>
        <rFont val="Rupee Foradian"/>
        <family val="2"/>
      </rPr>
      <t>`</t>
    </r>
    <r>
      <rPr>
        <b/>
        <sz val="11"/>
        <rFont val="Calibri"/>
        <family val="2"/>
      </rPr>
      <t>)</t>
    </r>
  </si>
  <si>
    <t>Total</t>
  </si>
  <si>
    <t>Interior and other Development</t>
  </si>
  <si>
    <t>Built up area</t>
  </si>
  <si>
    <t>Interior and Other Development</t>
  </si>
  <si>
    <t>Insurable Value</t>
  </si>
  <si>
    <t>Guideline Value</t>
  </si>
  <si>
    <t xml:space="preserve">Built Up Area </t>
  </si>
  <si>
    <t>Total Fair Market Value</t>
  </si>
  <si>
    <t xml:space="preserve"> </t>
  </si>
  <si>
    <t>Year of Const.</t>
  </si>
  <si>
    <t>Particulars</t>
  </si>
  <si>
    <t>per Sq, Ft</t>
  </si>
  <si>
    <t>Per Sq. M.</t>
  </si>
  <si>
    <t>Composite</t>
  </si>
  <si>
    <t>Area</t>
  </si>
  <si>
    <t>R.R. 2025</t>
  </si>
  <si>
    <t>Lease Rent</t>
  </si>
  <si>
    <t>per Quarter</t>
  </si>
  <si>
    <t>per Annum</t>
  </si>
  <si>
    <t>capitalised Value</t>
  </si>
  <si>
    <t>rate of capitalisation in %</t>
  </si>
  <si>
    <t>Tourist Complex</t>
  </si>
  <si>
    <t>Hotel Building Existing</t>
  </si>
  <si>
    <t>(Sq. M.)</t>
  </si>
  <si>
    <t>Survey No</t>
  </si>
  <si>
    <t>Area in Sq. M.</t>
  </si>
  <si>
    <t>171/2</t>
  </si>
  <si>
    <t>173/1</t>
  </si>
  <si>
    <t>173/1B</t>
  </si>
  <si>
    <t>173/2A</t>
  </si>
  <si>
    <t>Dam Acquisition</t>
  </si>
  <si>
    <t>Road Acquisition</t>
  </si>
  <si>
    <t>Net Land Area</t>
  </si>
  <si>
    <t>Total Land Area</t>
  </si>
  <si>
    <t>Double &amp; Single Room</t>
  </si>
  <si>
    <t>Valuation</t>
  </si>
  <si>
    <t>Structure</t>
  </si>
  <si>
    <t>Type of Structure</t>
  </si>
  <si>
    <t>Specification of Structure</t>
  </si>
  <si>
    <t>RCC Framed Structure</t>
  </si>
  <si>
    <t>Consist of Restaurant Building + Rooms + Open Space + Reception Area + Washroom</t>
  </si>
  <si>
    <t xml:space="preserve">Consist of Kitchen + Washroom + Laundry Area + Store Room </t>
  </si>
  <si>
    <t>Rooms + Washroom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</si>
</sst>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b/>
      <sz val="11"/>
      <name val="Calibri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sz val="11"/>
      <color theme="1"/>
      <name val="Calibri"/>
      <family val="2"/>
      <scheme val="minor"/>
    </font>
    <font>
      <b/>
      <sz val="11"/>
      <name val="Arial Narrow"/>
      <family val="2"/>
    </font>
    <font>
      <sz val="8"/>
      <name val="Calibri"/>
      <family val="2"/>
      <scheme val="minor"/>
    </font>
    <font>
      <b/>
      <sz val="11"/>
      <name val="Rupee Foradian"/>
      <family val="2"/>
    </font>
    <font>
      <sz val="11"/>
      <color rgb="FF000000"/>
      <name val="Arial Narrow"/>
      <family val="2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</cellStyleXfs>
  <cellXfs count="107">
    <xf numFmtId="0" fontId="0" fillId="0" borderId="0" xfId="0"/>
    <xf numFmtId="0" fontId="1" fillId="0" borderId="0" xfId="0" applyFont="1"/>
    <xf numFmtId="0" fontId="5" fillId="0" borderId="1" xfId="0" applyFont="1" applyBorder="1" applyAlignment="1">
      <alignment horizontal="center" vertical="top" wrapText="1" shrinkToFit="1"/>
    </xf>
    <xf numFmtId="0" fontId="3" fillId="0" borderId="0" xfId="0" applyFont="1"/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wrapText="1"/>
    </xf>
    <xf numFmtId="0" fontId="8" fillId="0" borderId="0" xfId="0" applyFont="1" applyAlignment="1">
      <alignment horizontal="center" vertical="top"/>
    </xf>
    <xf numFmtId="4" fontId="1" fillId="0" borderId="0" xfId="0" applyNumberFormat="1" applyFont="1"/>
    <xf numFmtId="4" fontId="3" fillId="0" borderId="0" xfId="0" applyNumberFormat="1" applyFont="1"/>
    <xf numFmtId="4" fontId="8" fillId="0" borderId="0" xfId="0" applyNumberFormat="1" applyFont="1"/>
    <xf numFmtId="0" fontId="8" fillId="0" borderId="0" xfId="0" applyFont="1"/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4" fontId="7" fillId="0" borderId="1" xfId="0" applyNumberFormat="1" applyFont="1" applyBorder="1"/>
    <xf numFmtId="2" fontId="3" fillId="0" borderId="0" xfId="0" applyNumberFormat="1" applyFont="1"/>
    <xf numFmtId="0" fontId="1" fillId="0" borderId="0" xfId="0" applyFont="1" applyAlignment="1">
      <alignment horizontal="center"/>
    </xf>
    <xf numFmtId="0" fontId="7" fillId="0" borderId="0" xfId="0" applyFont="1"/>
    <xf numFmtId="43" fontId="7" fillId="0" borderId="0" xfId="1" applyFont="1"/>
    <xf numFmtId="43" fontId="1" fillId="0" borderId="0" xfId="0" applyNumberFormat="1" applyFont="1"/>
    <xf numFmtId="43" fontId="3" fillId="0" borderId="0" xfId="0" applyNumberFormat="1" applyFont="1"/>
    <xf numFmtId="0" fontId="10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1" fillId="0" borderId="0" xfId="0" applyFont="1" applyAlignment="1">
      <alignment vertical="top"/>
    </xf>
    <xf numFmtId="0" fontId="6" fillId="0" borderId="1" xfId="0" applyFont="1" applyBorder="1" applyAlignment="1">
      <alignment vertical="top" wrapText="1"/>
    </xf>
    <xf numFmtId="0" fontId="6" fillId="0" borderId="0" xfId="0" applyFont="1"/>
    <xf numFmtId="0" fontId="1" fillId="0" borderId="0" xfId="0" applyFont="1" applyAlignment="1">
      <alignment vertical="top" wrapText="1"/>
    </xf>
    <xf numFmtId="0" fontId="3" fillId="0" borderId="0" xfId="0" applyFont="1" applyAlignment="1">
      <alignment vertical="top"/>
    </xf>
    <xf numFmtId="4" fontId="3" fillId="0" borderId="0" xfId="0" applyNumberFormat="1" applyFont="1" applyAlignment="1">
      <alignment vertical="top"/>
    </xf>
    <xf numFmtId="4" fontId="1" fillId="0" borderId="0" xfId="0" applyNumberFormat="1" applyFont="1" applyAlignment="1">
      <alignment vertical="top"/>
    </xf>
    <xf numFmtId="4" fontId="7" fillId="0" borderId="0" xfId="0" applyNumberFormat="1" applyFont="1" applyAlignment="1">
      <alignment vertical="top"/>
    </xf>
    <xf numFmtId="0" fontId="7" fillId="0" borderId="1" xfId="0" applyFont="1" applyBorder="1" applyAlignment="1">
      <alignment wrapText="1"/>
    </xf>
    <xf numFmtId="0" fontId="10" fillId="0" borderId="1" xfId="0" applyFont="1" applyBorder="1" applyAlignment="1">
      <alignment wrapText="1"/>
    </xf>
    <xf numFmtId="0" fontId="1" fillId="0" borderId="0" xfId="0" applyFont="1" applyAlignment="1">
      <alignment horizontal="right" vertical="top" wrapText="1"/>
    </xf>
    <xf numFmtId="0" fontId="13" fillId="0" borderId="0" xfId="0" applyFont="1" applyAlignment="1">
      <alignment horizontal="left" vertical="top" wrapText="1"/>
    </xf>
    <xf numFmtId="0" fontId="6" fillId="0" borderId="0" xfId="0" applyFont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0" fontId="13" fillId="0" borderId="0" xfId="0" applyFont="1" applyAlignment="1">
      <alignment horizontal="right" vertical="top" wrapText="1"/>
    </xf>
    <xf numFmtId="0" fontId="7" fillId="0" borderId="1" xfId="0" applyFont="1" applyBorder="1" applyAlignment="1">
      <alignment horizontal="center" wrapText="1"/>
    </xf>
    <xf numFmtId="0" fontId="7" fillId="0" borderId="0" xfId="0" applyFont="1" applyAlignment="1">
      <alignment horizontal="center" wrapText="1"/>
    </xf>
    <xf numFmtId="4" fontId="7" fillId="0" borderId="0" xfId="0" applyNumberFormat="1" applyFont="1"/>
    <xf numFmtId="0" fontId="4" fillId="0" borderId="1" xfId="0" applyFont="1" applyBorder="1" applyAlignment="1">
      <alignment horizontal="center" vertical="top" wrapText="1" shrinkToFit="1"/>
    </xf>
    <xf numFmtId="0" fontId="3" fillId="0" borderId="0" xfId="0" applyFont="1" applyAlignment="1">
      <alignment horizontal="right" vertical="top" wrapText="1"/>
    </xf>
    <xf numFmtId="43" fontId="1" fillId="0" borderId="0" xfId="1" applyFont="1"/>
    <xf numFmtId="43" fontId="7" fillId="0" borderId="1" xfId="1" applyFont="1" applyBorder="1"/>
    <xf numFmtId="43" fontId="7" fillId="0" borderId="1" xfId="1" applyFont="1" applyBorder="1" applyAlignment="1">
      <alignment vertical="top"/>
    </xf>
    <xf numFmtId="43" fontId="7" fillId="0" borderId="0" xfId="1" applyFont="1" applyBorder="1"/>
    <xf numFmtId="43" fontId="1" fillId="0" borderId="0" xfId="1" applyFont="1" applyAlignment="1">
      <alignment vertical="top" wrapText="1"/>
    </xf>
    <xf numFmtId="43" fontId="3" fillId="0" borderId="0" xfId="1" applyFont="1"/>
    <xf numFmtId="43" fontId="1" fillId="0" borderId="0" xfId="1" applyFont="1" applyAlignment="1">
      <alignment wrapText="1"/>
    </xf>
    <xf numFmtId="43" fontId="7" fillId="0" borderId="1" xfId="1" applyFont="1" applyBorder="1" applyAlignment="1">
      <alignment vertical="center" wrapText="1"/>
    </xf>
    <xf numFmtId="43" fontId="8" fillId="0" borderId="1" xfId="1" applyFont="1" applyBorder="1" applyAlignment="1">
      <alignment horizontal="right" vertical="center"/>
    </xf>
    <xf numFmtId="43" fontId="10" fillId="0" borderId="1" xfId="1" applyFont="1" applyBorder="1" applyAlignment="1">
      <alignment vertical="center" wrapText="1"/>
    </xf>
    <xf numFmtId="0" fontId="6" fillId="0" borderId="1" xfId="1" applyNumberFormat="1" applyFont="1" applyBorder="1" applyAlignment="1">
      <alignment horizontal="right" vertical="center"/>
    </xf>
    <xf numFmtId="43" fontId="6" fillId="0" borderId="1" xfId="1" applyFont="1" applyBorder="1"/>
    <xf numFmtId="43" fontId="7" fillId="0" borderId="0" xfId="1" applyFont="1" applyAlignment="1">
      <alignment vertical="top"/>
    </xf>
    <xf numFmtId="43" fontId="3" fillId="0" borderId="0" xfId="0" applyNumberFormat="1" applyFont="1" applyAlignment="1">
      <alignment vertical="top"/>
    </xf>
    <xf numFmtId="0" fontId="4" fillId="0" borderId="1" xfId="0" applyFont="1" applyBorder="1" applyAlignment="1">
      <alignment horizontal="center" vertical="center" wrapText="1" shrinkToFit="1"/>
    </xf>
    <xf numFmtId="43" fontId="4" fillId="0" borderId="1" xfId="1" applyFont="1" applyBorder="1" applyAlignment="1">
      <alignment horizontal="center" vertical="center" wrapText="1" shrinkToFit="1"/>
    </xf>
    <xf numFmtId="0" fontId="2" fillId="0" borderId="0" xfId="0" applyFont="1" applyAlignment="1">
      <alignment horizontal="center" vertical="center"/>
    </xf>
    <xf numFmtId="0" fontId="0" fillId="0" borderId="1" xfId="0" applyBorder="1"/>
    <xf numFmtId="43" fontId="0" fillId="0" borderId="1" xfId="1" applyFont="1" applyBorder="1"/>
    <xf numFmtId="43" fontId="0" fillId="0" borderId="0" xfId="1" applyFont="1"/>
    <xf numFmtId="43" fontId="14" fillId="0" borderId="0" xfId="1" applyFont="1"/>
    <xf numFmtId="0" fontId="6" fillId="0" borderId="0" xfId="0" applyFont="1" applyAlignment="1">
      <alignment horizontal="justify" vertical="center"/>
    </xf>
    <xf numFmtId="0" fontId="1" fillId="0" borderId="0" xfId="0" applyFont="1" applyAlignment="1">
      <alignment vertical="center"/>
    </xf>
    <xf numFmtId="43" fontId="1" fillId="0" borderId="0" xfId="1" applyFont="1" applyAlignment="1">
      <alignment vertical="center"/>
    </xf>
    <xf numFmtId="43" fontId="6" fillId="0" borderId="0" xfId="1" applyFont="1" applyAlignment="1">
      <alignment vertical="center"/>
    </xf>
    <xf numFmtId="0" fontId="1" fillId="0" borderId="0" xfId="0" applyFont="1" applyAlignment="1">
      <alignment horizontal="center" vertical="center"/>
    </xf>
    <xf numFmtId="0" fontId="6" fillId="0" borderId="0" xfId="0" applyFont="1" applyAlignment="1">
      <alignment vertical="center" wrapText="1"/>
    </xf>
    <xf numFmtId="0" fontId="6" fillId="0" borderId="3" xfId="0" applyFont="1" applyBorder="1" applyAlignment="1">
      <alignment vertical="center" wrapText="1"/>
    </xf>
    <xf numFmtId="0" fontId="6" fillId="0" borderId="9" xfId="0" applyFont="1" applyBorder="1" applyAlignment="1">
      <alignment vertical="center" wrapText="1"/>
    </xf>
    <xf numFmtId="0" fontId="6" fillId="0" borderId="11" xfId="0" applyFont="1" applyBorder="1" applyAlignment="1">
      <alignment vertical="center" wrapText="1"/>
    </xf>
    <xf numFmtId="0" fontId="6" fillId="0" borderId="5" xfId="0" applyFont="1" applyBorder="1" applyAlignment="1">
      <alignment vertical="center" wrapText="1"/>
    </xf>
    <xf numFmtId="0" fontId="6" fillId="0" borderId="6" xfId="0" applyFont="1" applyBorder="1" applyAlignment="1">
      <alignment vertical="center" wrapText="1"/>
    </xf>
    <xf numFmtId="0" fontId="6" fillId="0" borderId="7" xfId="0" applyFont="1" applyBorder="1" applyAlignment="1">
      <alignment vertical="center" wrapText="1"/>
    </xf>
    <xf numFmtId="0" fontId="6" fillId="0" borderId="8" xfId="0" applyFont="1" applyBorder="1" applyAlignment="1">
      <alignment vertical="center" wrapText="1"/>
    </xf>
    <xf numFmtId="0" fontId="6" fillId="0" borderId="10" xfId="0" applyFont="1" applyBorder="1" applyAlignment="1">
      <alignment vertical="center" wrapText="1"/>
    </xf>
    <xf numFmtId="0" fontId="1" fillId="2" borderId="0" xfId="0" applyFont="1" applyFill="1" applyAlignment="1">
      <alignment vertical="center"/>
    </xf>
    <xf numFmtId="0" fontId="0" fillId="2" borderId="0" xfId="0" applyFill="1"/>
    <xf numFmtId="0" fontId="7" fillId="0" borderId="1" xfId="0" applyFont="1" applyBorder="1" applyAlignment="1">
      <alignment horizontal="right" vertical="center" wrapText="1" shrinkToFit="1"/>
    </xf>
    <xf numFmtId="0" fontId="7" fillId="0" borderId="1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top"/>
    </xf>
    <xf numFmtId="0" fontId="6" fillId="0" borderId="2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43" fontId="6" fillId="0" borderId="2" xfId="1" applyFont="1" applyBorder="1" applyAlignment="1">
      <alignment horizontal="center" vertical="top"/>
    </xf>
    <xf numFmtId="43" fontId="10" fillId="0" borderId="1" xfId="1" applyFont="1" applyBorder="1" applyAlignment="1">
      <alignment horizontal="center" vertical="top" wrapText="1" shrinkToFit="1"/>
    </xf>
    <xf numFmtId="0" fontId="1" fillId="0" borderId="0" xfId="0" applyFont="1" applyAlignment="1">
      <alignment wrapText="1"/>
    </xf>
    <xf numFmtId="1" fontId="1" fillId="0" borderId="0" xfId="0" applyNumberFormat="1" applyFont="1" applyAlignment="1">
      <alignment wrapText="1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43" fontId="6" fillId="0" borderId="1" xfId="1" applyFont="1" applyBorder="1" applyAlignment="1">
      <alignment horizontal="right"/>
    </xf>
    <xf numFmtId="43" fontId="10" fillId="0" borderId="1" xfId="1" applyFont="1" applyBorder="1" applyAlignment="1">
      <alignment horizontal="right" vertical="top" wrapText="1" shrinkToFit="1"/>
    </xf>
    <xf numFmtId="43" fontId="10" fillId="3" borderId="1" xfId="1" applyFont="1" applyFill="1" applyBorder="1"/>
    <xf numFmtId="43" fontId="7" fillId="0" borderId="2" xfId="1" applyFont="1" applyBorder="1"/>
    <xf numFmtId="43" fontId="7" fillId="0" borderId="2" xfId="1" applyFont="1" applyBorder="1" applyAlignment="1">
      <alignment vertical="top"/>
    </xf>
    <xf numFmtId="43" fontId="6" fillId="0" borderId="12" xfId="1" applyFont="1" applyBorder="1" applyAlignment="1">
      <alignment horizontal="center" vertical="top"/>
    </xf>
    <xf numFmtId="43" fontId="10" fillId="0" borderId="2" xfId="1" applyFont="1" applyBorder="1"/>
    <xf numFmtId="43" fontId="10" fillId="3" borderId="1" xfId="0" applyNumberFormat="1" applyFont="1" applyFill="1" applyBorder="1" applyAlignment="1">
      <alignment horizontal="right" vertical="top" wrapText="1" shrinkToFit="1"/>
    </xf>
    <xf numFmtId="0" fontId="10" fillId="3" borderId="1" xfId="0" applyFont="1" applyFill="1" applyBorder="1"/>
    <xf numFmtId="0" fontId="10" fillId="3" borderId="1" xfId="0" applyFont="1" applyFill="1" applyBorder="1" applyAlignment="1">
      <alignment horizontal="center" vertical="top"/>
    </xf>
    <xf numFmtId="4" fontId="10" fillId="3" borderId="1" xfId="0" applyNumberFormat="1" applyFont="1" applyFill="1" applyBorder="1"/>
    <xf numFmtId="0" fontId="1" fillId="0" borderId="0" xfId="0" applyFont="1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</cellXfs>
  <cellStyles count="3">
    <cellStyle name="Comma" xfId="1" builtinId="3"/>
    <cellStyle name="Comma 2" xfId="2" xr:uid="{E48405D6-DCCB-4ACA-ACCF-04B30786A29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161925</xdr:rowOff>
    </xdr:from>
    <xdr:to>
      <xdr:col>21</xdr:col>
      <xdr:colOff>448530</xdr:colOff>
      <xdr:row>6</xdr:row>
      <xdr:rowOff>638417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25B209A-1757-0669-7C2A-5A3284360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53750" y="161925"/>
          <a:ext cx="6125430" cy="17337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95250</xdr:rowOff>
    </xdr:from>
    <xdr:to>
      <xdr:col>15</xdr:col>
      <xdr:colOff>220468</xdr:colOff>
      <xdr:row>43</xdr:row>
      <xdr:rowOff>67814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884136-1DB1-6178-7DCE-69D29F635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95250"/>
          <a:ext cx="9983593" cy="816406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347870</xdr:colOff>
      <xdr:row>0</xdr:row>
      <xdr:rowOff>173935</xdr:rowOff>
    </xdr:from>
    <xdr:to>
      <xdr:col>19</xdr:col>
      <xdr:colOff>88523</xdr:colOff>
      <xdr:row>17</xdr:row>
      <xdr:rowOff>141999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8D3BA5A-7636-D256-16A3-3061AF7A9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86609" y="173935"/>
          <a:ext cx="11145805" cy="55919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166698</xdr:colOff>
      <xdr:row>1</xdr:row>
      <xdr:rowOff>25394</xdr:rowOff>
    </xdr:from>
    <xdr:to>
      <xdr:col>18</xdr:col>
      <xdr:colOff>168307</xdr:colOff>
      <xdr:row>37</xdr:row>
      <xdr:rowOff>178772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19BB4D-7CC0-4191-55B5-E2C079666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6698" y="215894"/>
          <a:ext cx="11539283" cy="701137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602BF7-299D-4D43-948D-1E2F0BE0F422}">
  <dimension ref="A1:N169"/>
  <sheetViews>
    <sheetView zoomScaleNormal="100" workbookViewId="0">
      <pane xSplit="2" ySplit="7" topLeftCell="C17" activePane="bottomRight" state="frozen"/>
      <selection pane="topRight" activeCell="C1" sqref="C1"/>
      <selection pane="bottomLeft" activeCell="A7" sqref="A7"/>
      <selection pane="bottomRight" activeCell="A7" sqref="A7:N12"/>
    </sheetView>
  </sheetViews>
  <sheetFormatPr defaultColWidth="12.5703125" defaultRowHeight="16.5" x14ac:dyDescent="0.3"/>
  <cols>
    <col min="1" max="1" width="16" style="15" bestFit="1" customWidth="1"/>
    <col min="2" max="2" width="14.7109375" style="48" bestFit="1" customWidth="1"/>
    <col min="3" max="3" width="14.7109375" style="1" bestFit="1" customWidth="1"/>
    <col min="4" max="4" width="14.7109375" style="1" hidden="1" customWidth="1"/>
    <col min="5" max="5" width="8.140625" style="1" hidden="1" customWidth="1"/>
    <col min="6" max="6" width="10.7109375" style="3" customWidth="1"/>
    <col min="7" max="7" width="7.140625" style="3" hidden="1" customWidth="1"/>
    <col min="8" max="8" width="9" style="3" hidden="1" customWidth="1"/>
    <col min="9" max="9" width="13.85546875" style="3" hidden="1" customWidth="1"/>
    <col min="10" max="10" width="9.85546875" style="1" hidden="1" customWidth="1"/>
    <col min="11" max="11" width="14" style="3" bestFit="1" customWidth="1"/>
    <col min="12" max="12" width="12.140625" style="1" hidden="1" customWidth="1"/>
    <col min="13" max="13" width="14.28515625" style="3" bestFit="1" customWidth="1"/>
    <col min="14" max="14" width="14.85546875" style="3" bestFit="1" customWidth="1"/>
    <col min="15" max="16384" width="12.5703125" style="1"/>
  </cols>
  <sheetData>
    <row r="1" spans="1:14" x14ac:dyDescent="0.3">
      <c r="A1" s="5" t="s">
        <v>10</v>
      </c>
      <c r="B1" s="42"/>
    </row>
    <row r="2" spans="1:14" x14ac:dyDescent="0.3">
      <c r="A2" s="11" t="s">
        <v>8</v>
      </c>
      <c r="B2" s="13">
        <v>16636.77</v>
      </c>
      <c r="C2" s="80" t="s">
        <v>37</v>
      </c>
      <c r="F2" s="1"/>
      <c r="G2" s="1"/>
      <c r="H2" s="1"/>
      <c r="J2" s="3"/>
      <c r="L2" s="3"/>
      <c r="M2" s="1"/>
      <c r="N2" s="1"/>
    </row>
    <row r="3" spans="1:14" x14ac:dyDescent="0.3">
      <c r="A3" s="12" t="s">
        <v>4</v>
      </c>
      <c r="B3" s="44">
        <v>13000</v>
      </c>
      <c r="C3" s="13">
        <v>830</v>
      </c>
      <c r="D3" s="42"/>
      <c r="E3" s="17"/>
      <c r="F3" s="18"/>
      <c r="G3" s="1"/>
      <c r="J3" s="3"/>
      <c r="L3" s="3"/>
      <c r="M3" s="1"/>
      <c r="N3" s="1"/>
    </row>
    <row r="4" spans="1:14" x14ac:dyDescent="0.3">
      <c r="A4" s="37" t="s">
        <v>15</v>
      </c>
      <c r="B4" s="43">
        <f>ROUND((B2*B3),0)</f>
        <v>216278010</v>
      </c>
      <c r="C4" s="13">
        <f>C3*B2</f>
        <v>13808519.1</v>
      </c>
      <c r="D4" s="42"/>
      <c r="E4" s="17"/>
      <c r="F4" s="19"/>
      <c r="G4" s="1"/>
      <c r="J4" s="3"/>
      <c r="L4" s="3"/>
      <c r="M4" s="1"/>
      <c r="N4" s="1"/>
    </row>
    <row r="5" spans="1:14" x14ac:dyDescent="0.3">
      <c r="A5" s="38"/>
      <c r="B5" s="45"/>
      <c r="C5" s="39">
        <f>C4+M12</f>
        <v>42396881.100000001</v>
      </c>
      <c r="E5" s="17"/>
      <c r="F5" s="19"/>
      <c r="G5" s="1"/>
      <c r="J5" s="3"/>
      <c r="L5" s="3"/>
      <c r="M5" s="1"/>
      <c r="N5" s="1"/>
    </row>
    <row r="6" spans="1:14" x14ac:dyDescent="0.3">
      <c r="A6" s="5" t="s">
        <v>11</v>
      </c>
      <c r="B6" s="42"/>
      <c r="D6" s="16"/>
    </row>
    <row r="7" spans="1:14" s="58" customFormat="1" ht="55.5" customHeight="1" x14ac:dyDescent="0.25">
      <c r="A7" s="56" t="s">
        <v>32</v>
      </c>
      <c r="B7" s="57" t="s">
        <v>28</v>
      </c>
      <c r="C7" s="56" t="s">
        <v>31</v>
      </c>
      <c r="D7" s="56" t="s">
        <v>0</v>
      </c>
      <c r="E7" s="56" t="s">
        <v>1</v>
      </c>
      <c r="F7" s="56" t="s">
        <v>16</v>
      </c>
      <c r="G7" s="56" t="s">
        <v>17</v>
      </c>
      <c r="H7" s="56" t="s">
        <v>18</v>
      </c>
      <c r="I7" s="56" t="s">
        <v>2</v>
      </c>
      <c r="J7" s="56" t="s">
        <v>3</v>
      </c>
      <c r="K7" s="56" t="s">
        <v>13</v>
      </c>
      <c r="L7" s="56" t="s">
        <v>19</v>
      </c>
      <c r="M7" s="56" t="s">
        <v>14</v>
      </c>
      <c r="N7" s="56" t="s">
        <v>20</v>
      </c>
    </row>
    <row r="8" spans="1:14" s="21" customFormat="1" ht="16.5" customHeight="1" x14ac:dyDescent="0.2">
      <c r="A8" s="20"/>
      <c r="B8" s="85" t="s">
        <v>45</v>
      </c>
      <c r="C8" s="40"/>
      <c r="D8" s="40"/>
      <c r="E8" s="40"/>
      <c r="F8" s="2" t="s">
        <v>21</v>
      </c>
      <c r="G8" s="40"/>
      <c r="H8" s="40"/>
      <c r="I8" s="2"/>
      <c r="J8" s="2"/>
      <c r="K8" s="2" t="s">
        <v>21</v>
      </c>
      <c r="L8" s="2" t="s">
        <v>21</v>
      </c>
      <c r="M8" s="2" t="s">
        <v>21</v>
      </c>
      <c r="N8" s="2" t="s">
        <v>21</v>
      </c>
    </row>
    <row r="9" spans="1:14" s="21" customFormat="1" ht="16.5" customHeight="1" x14ac:dyDescent="0.2">
      <c r="A9" s="20" t="s">
        <v>43</v>
      </c>
      <c r="B9" s="92">
        <v>1071.1300000000001</v>
      </c>
      <c r="C9" s="79">
        <v>2011</v>
      </c>
      <c r="D9" s="79">
        <v>2025</v>
      </c>
      <c r="E9" s="49">
        <v>60</v>
      </c>
      <c r="F9" s="49">
        <v>22000</v>
      </c>
      <c r="G9" s="49">
        <f t="shared" ref="G9:G11" si="0">D9-C9</f>
        <v>14</v>
      </c>
      <c r="H9" s="49">
        <f t="shared" ref="H9:H11" si="1">E9-G9</f>
        <v>46</v>
      </c>
      <c r="I9" s="49">
        <f t="shared" ref="I9:I11" si="2">IF(G9&gt;=5,90*G9/E9,0)</f>
        <v>21</v>
      </c>
      <c r="J9" s="49">
        <f t="shared" ref="J9:J11" si="3">F9/100*I9</f>
        <v>4620</v>
      </c>
      <c r="K9" s="49">
        <f t="shared" ref="K9:K11" si="4">ROUND((F9-J9),0)</f>
        <v>17380</v>
      </c>
      <c r="L9" s="49"/>
      <c r="M9" s="49">
        <f>K9*B9</f>
        <v>18616239.400000002</v>
      </c>
      <c r="N9" s="49">
        <f t="shared" ref="N9:N11" si="5">ROUND(F9*B9,0)</f>
        <v>23564860</v>
      </c>
    </row>
    <row r="10" spans="1:14" s="21" customFormat="1" ht="33" x14ac:dyDescent="0.2">
      <c r="A10" s="20" t="s">
        <v>44</v>
      </c>
      <c r="B10" s="92">
        <v>264.24</v>
      </c>
      <c r="C10" s="79">
        <v>2011</v>
      </c>
      <c r="D10" s="79">
        <v>2025</v>
      </c>
      <c r="E10" s="49">
        <v>60</v>
      </c>
      <c r="F10" s="49">
        <v>22000</v>
      </c>
      <c r="G10" s="49">
        <f t="shared" si="0"/>
        <v>14</v>
      </c>
      <c r="H10" s="49">
        <f t="shared" si="1"/>
        <v>46</v>
      </c>
      <c r="I10" s="49">
        <f t="shared" si="2"/>
        <v>21</v>
      </c>
      <c r="J10" s="49">
        <f t="shared" si="3"/>
        <v>4620</v>
      </c>
      <c r="K10" s="49">
        <f t="shared" si="4"/>
        <v>17380</v>
      </c>
      <c r="L10" s="49"/>
      <c r="M10" s="49">
        <f t="shared" ref="M10:M11" si="6">K10*B10</f>
        <v>4592491.2</v>
      </c>
      <c r="N10" s="49">
        <f t="shared" si="5"/>
        <v>5813280</v>
      </c>
    </row>
    <row r="11" spans="1:14" s="21" customFormat="1" ht="33" x14ac:dyDescent="0.2">
      <c r="A11" s="20" t="s">
        <v>56</v>
      </c>
      <c r="B11" s="92">
        <v>309.52999999999997</v>
      </c>
      <c r="C11" s="79">
        <v>2011</v>
      </c>
      <c r="D11" s="79">
        <v>2025</v>
      </c>
      <c r="E11" s="49">
        <v>60</v>
      </c>
      <c r="F11" s="49">
        <v>22000</v>
      </c>
      <c r="G11" s="49">
        <f t="shared" si="0"/>
        <v>14</v>
      </c>
      <c r="H11" s="49">
        <f t="shared" si="1"/>
        <v>46</v>
      </c>
      <c r="I11" s="49">
        <f t="shared" si="2"/>
        <v>21</v>
      </c>
      <c r="J11" s="49">
        <f t="shared" si="3"/>
        <v>4620</v>
      </c>
      <c r="K11" s="49">
        <f t="shared" si="4"/>
        <v>17380</v>
      </c>
      <c r="L11" s="49"/>
      <c r="M11" s="49">
        <f t="shared" si="6"/>
        <v>5379631.3999999994</v>
      </c>
      <c r="N11" s="49">
        <f t="shared" si="5"/>
        <v>6809660</v>
      </c>
    </row>
    <row r="12" spans="1:14" s="24" customFormat="1" x14ac:dyDescent="0.3">
      <c r="A12" s="23" t="s">
        <v>22</v>
      </c>
      <c r="B12" s="91">
        <f>SUM(B9:B11)</f>
        <v>1644.9</v>
      </c>
      <c r="C12" s="52"/>
      <c r="D12" s="52"/>
      <c r="E12" s="50"/>
      <c r="F12" s="49"/>
      <c r="G12" s="51"/>
      <c r="H12" s="51"/>
      <c r="I12" s="51"/>
      <c r="J12" s="51"/>
      <c r="K12" s="51"/>
      <c r="L12" s="53" t="e">
        <f>SUM(#REF!)</f>
        <v>#REF!</v>
      </c>
      <c r="M12" s="53">
        <f>SUM(M9:M11)</f>
        <v>28588362</v>
      </c>
      <c r="N12" s="53">
        <f>SUM(N9:N11)</f>
        <v>36187800</v>
      </c>
    </row>
    <row r="13" spans="1:14" x14ac:dyDescent="0.3">
      <c r="B13" s="46"/>
      <c r="C13" s="22"/>
      <c r="D13" s="22"/>
      <c r="E13" s="22"/>
      <c r="F13" s="49"/>
      <c r="G13" s="26"/>
      <c r="H13" s="26"/>
      <c r="I13" s="26"/>
      <c r="J13" s="22"/>
      <c r="K13" s="27"/>
      <c r="L13" s="28"/>
      <c r="M13" s="55"/>
      <c r="N13" s="29"/>
    </row>
    <row r="14" spans="1:14" x14ac:dyDescent="0.3">
      <c r="A14" s="81" t="s">
        <v>23</v>
      </c>
      <c r="B14" s="81"/>
      <c r="C14" s="22"/>
      <c r="D14" s="22"/>
      <c r="F14" s="29"/>
      <c r="G14" s="29"/>
      <c r="H14" s="1"/>
      <c r="I14" s="1"/>
      <c r="K14" s="1"/>
      <c r="M14" s="18"/>
      <c r="N14" s="1"/>
    </row>
    <row r="15" spans="1:14" x14ac:dyDescent="0.3">
      <c r="A15" s="11" t="s">
        <v>24</v>
      </c>
      <c r="B15" s="43">
        <f>B12</f>
        <v>1644.9</v>
      </c>
      <c r="C15" s="22"/>
      <c r="D15" s="22"/>
      <c r="F15" s="29"/>
      <c r="G15" s="29"/>
      <c r="H15" s="1"/>
      <c r="I15" s="1"/>
      <c r="K15" s="1"/>
      <c r="M15" s="1"/>
      <c r="N15" s="1"/>
    </row>
    <row r="16" spans="1:14" x14ac:dyDescent="0.3">
      <c r="A16" s="12" t="s">
        <v>4</v>
      </c>
      <c r="B16" s="44">
        <v>20000</v>
      </c>
      <c r="C16" s="22"/>
      <c r="D16" s="22"/>
      <c r="F16" s="29"/>
      <c r="G16" s="29"/>
      <c r="H16" s="1" t="s">
        <v>30</v>
      </c>
      <c r="I16" s="1"/>
      <c r="K16" s="1"/>
      <c r="M16" s="1"/>
      <c r="N16" s="1"/>
    </row>
    <row r="17" spans="1:14" x14ac:dyDescent="0.3">
      <c r="A17" s="12" t="s">
        <v>5</v>
      </c>
      <c r="B17" s="43">
        <f>B15*B16</f>
        <v>32898000</v>
      </c>
      <c r="C17" s="22"/>
      <c r="D17" s="22"/>
      <c r="F17" s="29"/>
      <c r="G17" s="29"/>
      <c r="H17" s="1"/>
      <c r="I17" s="1"/>
      <c r="K17" s="1"/>
      <c r="M17" s="1"/>
      <c r="N17" s="1"/>
    </row>
    <row r="18" spans="1:14" x14ac:dyDescent="0.3">
      <c r="A18" s="25"/>
      <c r="B18" s="54"/>
      <c r="C18" s="22"/>
      <c r="D18" s="22"/>
      <c r="F18" s="29"/>
      <c r="G18" s="29"/>
      <c r="H18" s="1"/>
      <c r="I18" s="1"/>
      <c r="K18" s="1"/>
      <c r="M18" s="1"/>
      <c r="N18" s="1"/>
    </row>
    <row r="19" spans="1:14" ht="16.5" customHeight="1" x14ac:dyDescent="0.3">
      <c r="A19" s="82" t="s">
        <v>12</v>
      </c>
      <c r="B19" s="83"/>
      <c r="C19" s="22"/>
      <c r="D19" s="26"/>
      <c r="F19" s="26"/>
      <c r="G19" s="1"/>
      <c r="H19" s="1"/>
      <c r="I19" s="1"/>
      <c r="K19" s="1"/>
      <c r="M19" s="1"/>
      <c r="N19" s="1"/>
    </row>
    <row r="20" spans="1:14" x14ac:dyDescent="0.3">
      <c r="A20" s="11" t="s">
        <v>8</v>
      </c>
      <c r="B20" s="94">
        <f>B2-B12</f>
        <v>14991.87</v>
      </c>
      <c r="C20" s="98"/>
      <c r="D20" s="3"/>
      <c r="G20" s="1"/>
      <c r="H20" s="1"/>
      <c r="I20" s="1"/>
      <c r="K20" s="1"/>
      <c r="M20" s="1"/>
      <c r="N20" s="1"/>
    </row>
    <row r="21" spans="1:14" x14ac:dyDescent="0.3">
      <c r="A21" s="12" t="s">
        <v>4</v>
      </c>
      <c r="B21" s="95">
        <v>1500</v>
      </c>
      <c r="C21" s="99"/>
      <c r="D21" s="47"/>
      <c r="G21" s="1"/>
      <c r="H21" s="1"/>
      <c r="I21" s="1"/>
      <c r="K21" s="1"/>
      <c r="M21" s="1"/>
      <c r="N21" s="1"/>
    </row>
    <row r="22" spans="1:14" x14ac:dyDescent="0.3">
      <c r="A22" s="12" t="s">
        <v>5</v>
      </c>
      <c r="B22" s="94">
        <f>B20*B21</f>
        <v>22487805</v>
      </c>
      <c r="C22" s="93"/>
      <c r="D22" s="3"/>
      <c r="G22" s="1"/>
      <c r="H22" s="1"/>
      <c r="I22" s="1"/>
      <c r="K22" s="1"/>
      <c r="M22" s="1"/>
      <c r="N22" s="1"/>
    </row>
    <row r="23" spans="1:14" x14ac:dyDescent="0.3">
      <c r="B23" s="47"/>
      <c r="C23" s="100"/>
      <c r="D23" s="4"/>
      <c r="F23" s="10"/>
      <c r="H23" s="6"/>
      <c r="I23" s="6"/>
      <c r="L23" s="10"/>
    </row>
    <row r="24" spans="1:14" x14ac:dyDescent="0.3">
      <c r="A24" s="84" t="s">
        <v>57</v>
      </c>
      <c r="B24" s="96"/>
      <c r="C24" s="99"/>
      <c r="D24" s="3"/>
      <c r="E24" s="6"/>
      <c r="F24" s="6"/>
      <c r="G24" s="1"/>
      <c r="I24" s="10"/>
      <c r="J24" s="3"/>
      <c r="L24" s="3"/>
      <c r="M24" s="1"/>
      <c r="N24" s="1"/>
    </row>
    <row r="25" spans="1:14" x14ac:dyDescent="0.3">
      <c r="A25" s="30" t="s">
        <v>10</v>
      </c>
      <c r="B25" s="94">
        <f>B4</f>
        <v>216278010</v>
      </c>
      <c r="C25" s="101"/>
      <c r="D25" s="8"/>
      <c r="E25" s="9"/>
      <c r="F25" s="9"/>
      <c r="G25" s="1"/>
      <c r="I25" s="7"/>
      <c r="J25" s="3"/>
      <c r="L25" s="3"/>
      <c r="M25" s="1"/>
      <c r="N25" s="1"/>
    </row>
    <row r="26" spans="1:14" x14ac:dyDescent="0.3">
      <c r="A26" s="30" t="s">
        <v>11</v>
      </c>
      <c r="B26" s="94">
        <f>M12</f>
        <v>28588362</v>
      </c>
      <c r="C26" s="101"/>
      <c r="D26" s="8"/>
      <c r="E26" s="9"/>
      <c r="F26" s="9"/>
      <c r="G26" s="1"/>
      <c r="I26" s="9"/>
      <c r="J26" s="3"/>
      <c r="L26" s="3"/>
      <c r="M26" s="1"/>
      <c r="N26" s="1"/>
    </row>
    <row r="27" spans="1:14" ht="33" x14ac:dyDescent="0.3">
      <c r="A27" s="30" t="s">
        <v>25</v>
      </c>
      <c r="B27" s="94">
        <f>B17</f>
        <v>32898000</v>
      </c>
      <c r="C27" s="101"/>
      <c r="D27" s="8"/>
      <c r="E27" s="9"/>
      <c r="F27" s="9"/>
      <c r="G27" s="1"/>
      <c r="I27" s="9"/>
      <c r="J27" s="3"/>
      <c r="L27" s="3"/>
      <c r="M27" s="1"/>
      <c r="N27" s="1"/>
    </row>
    <row r="28" spans="1:14" x14ac:dyDescent="0.3">
      <c r="A28" s="30" t="s">
        <v>9</v>
      </c>
      <c r="B28" s="94">
        <f>B22</f>
        <v>22487805</v>
      </c>
      <c r="C28" s="101"/>
      <c r="D28" s="8"/>
      <c r="E28" s="9"/>
      <c r="F28" s="9"/>
      <c r="G28" s="1"/>
      <c r="I28" s="9"/>
      <c r="J28" s="3"/>
      <c r="L28" s="3"/>
      <c r="M28" s="1"/>
      <c r="N28" s="1"/>
    </row>
    <row r="29" spans="1:14" ht="33" x14ac:dyDescent="0.3">
      <c r="A29" s="31" t="s">
        <v>29</v>
      </c>
      <c r="B29" s="97">
        <f>B25+B26+B27+B28</f>
        <v>300252177</v>
      </c>
      <c r="C29" s="101"/>
      <c r="D29" s="3"/>
      <c r="E29" s="3"/>
      <c r="G29" s="1"/>
      <c r="I29" s="1"/>
      <c r="J29" s="3"/>
      <c r="L29" s="3"/>
      <c r="M29" s="1"/>
      <c r="N29" s="1"/>
    </row>
    <row r="30" spans="1:14" x14ac:dyDescent="0.3">
      <c r="A30" s="31" t="s">
        <v>6</v>
      </c>
      <c r="B30" s="97">
        <f>ROUND(B29*0.9,0)</f>
        <v>270226959</v>
      </c>
      <c r="C30" s="93"/>
      <c r="D30" s="3"/>
      <c r="E30" s="14"/>
      <c r="F30" s="14"/>
      <c r="G30" s="1"/>
      <c r="I30" s="1"/>
      <c r="J30" s="3"/>
      <c r="L30" s="3"/>
      <c r="M30" s="1"/>
      <c r="N30" s="1"/>
    </row>
    <row r="31" spans="1:14" x14ac:dyDescent="0.3">
      <c r="A31" s="31" t="s">
        <v>7</v>
      </c>
      <c r="B31" s="97">
        <f>MROUND(B29*80%,1)</f>
        <v>240201742</v>
      </c>
      <c r="C31" s="93"/>
      <c r="D31" s="3"/>
      <c r="E31" s="14"/>
      <c r="F31" s="14"/>
      <c r="G31" s="1"/>
      <c r="I31" s="1"/>
      <c r="J31" s="3"/>
      <c r="L31" s="3"/>
      <c r="M31" s="1"/>
      <c r="N31" s="1"/>
    </row>
    <row r="32" spans="1:14" x14ac:dyDescent="0.3">
      <c r="A32" s="31" t="s">
        <v>26</v>
      </c>
      <c r="B32" s="97">
        <f>N12</f>
        <v>36187800</v>
      </c>
      <c r="C32" s="93"/>
      <c r="D32" s="3"/>
      <c r="E32" s="3"/>
      <c r="G32" s="1"/>
      <c r="I32" s="1"/>
      <c r="J32" s="3"/>
      <c r="L32" s="32"/>
      <c r="M32" s="1"/>
      <c r="N32" s="1"/>
    </row>
    <row r="33" spans="1:14" x14ac:dyDescent="0.3">
      <c r="A33" s="30" t="s">
        <v>27</v>
      </c>
      <c r="B33" s="97">
        <f>C4+M12</f>
        <v>42396881.100000001</v>
      </c>
      <c r="C33" s="93"/>
      <c r="D33" s="3"/>
      <c r="E33" s="3"/>
      <c r="G33" s="1"/>
      <c r="I33" s="1"/>
      <c r="J33" s="3"/>
      <c r="L33" s="32"/>
      <c r="M33" s="1"/>
      <c r="N33" s="1"/>
    </row>
    <row r="34" spans="1:14" x14ac:dyDescent="0.3">
      <c r="A34" s="1"/>
    </row>
    <row r="35" spans="1:14" x14ac:dyDescent="0.3">
      <c r="A35" s="1"/>
      <c r="L35" s="33"/>
    </row>
    <row r="36" spans="1:14" x14ac:dyDescent="0.3">
      <c r="A36" s="1"/>
      <c r="L36" s="33"/>
    </row>
    <row r="37" spans="1:14" x14ac:dyDescent="0.3">
      <c r="A37" s="1"/>
      <c r="L37" s="33"/>
    </row>
    <row r="38" spans="1:14" x14ac:dyDescent="0.3">
      <c r="A38" s="1"/>
      <c r="L38" s="33"/>
    </row>
    <row r="39" spans="1:14" x14ac:dyDescent="0.3">
      <c r="A39" s="1"/>
      <c r="L39" s="33"/>
    </row>
    <row r="40" spans="1:14" x14ac:dyDescent="0.3">
      <c r="A40" s="1"/>
      <c r="F40" s="3">
        <v>16</v>
      </c>
      <c r="L40" s="33"/>
    </row>
    <row r="41" spans="1:14" x14ac:dyDescent="0.3">
      <c r="A41" s="1"/>
      <c r="L41" s="33"/>
    </row>
    <row r="42" spans="1:14" x14ac:dyDescent="0.3">
      <c r="A42" s="1"/>
    </row>
    <row r="43" spans="1:14" x14ac:dyDescent="0.3">
      <c r="A43" s="1"/>
    </row>
    <row r="44" spans="1:14" x14ac:dyDescent="0.3">
      <c r="A44" s="1"/>
      <c r="B44" s="42"/>
    </row>
    <row r="45" spans="1:14" x14ac:dyDescent="0.3">
      <c r="A45" s="1"/>
      <c r="B45" s="42"/>
    </row>
    <row r="46" spans="1:14" x14ac:dyDescent="0.3">
      <c r="A46" s="1"/>
      <c r="B46" s="42"/>
    </row>
    <row r="47" spans="1:14" x14ac:dyDescent="0.3">
      <c r="A47" s="1"/>
      <c r="B47" s="42"/>
    </row>
    <row r="48" spans="1:14" x14ac:dyDescent="0.3">
      <c r="A48" s="1"/>
      <c r="B48" s="42"/>
    </row>
    <row r="49" spans="1:10" x14ac:dyDescent="0.3">
      <c r="A49" s="1"/>
      <c r="B49" s="42"/>
    </row>
    <row r="50" spans="1:10" x14ac:dyDescent="0.3">
      <c r="A50" s="1"/>
      <c r="B50" s="42"/>
    </row>
    <row r="51" spans="1:10" x14ac:dyDescent="0.3">
      <c r="A51" s="1"/>
      <c r="B51" s="42"/>
    </row>
    <row r="52" spans="1:10" x14ac:dyDescent="0.3">
      <c r="A52" s="1"/>
      <c r="B52" s="42"/>
    </row>
    <row r="53" spans="1:10" x14ac:dyDescent="0.3">
      <c r="A53" s="1"/>
      <c r="B53" s="42"/>
      <c r="F53" s="34"/>
      <c r="G53" s="34"/>
      <c r="H53" s="34"/>
      <c r="I53" s="34"/>
      <c r="J53" s="5"/>
    </row>
    <row r="54" spans="1:10" x14ac:dyDescent="0.3">
      <c r="A54" s="1"/>
      <c r="B54" s="42"/>
      <c r="F54" s="32"/>
      <c r="G54" s="1"/>
      <c r="H54" s="32"/>
      <c r="I54" s="32"/>
    </row>
    <row r="55" spans="1:10" x14ac:dyDescent="0.3">
      <c r="A55" s="1"/>
      <c r="B55" s="42"/>
      <c r="F55" s="32"/>
      <c r="G55" s="32"/>
      <c r="H55" s="41"/>
      <c r="I55" s="41"/>
    </row>
    <row r="56" spans="1:10" x14ac:dyDescent="0.3">
      <c r="A56" s="1"/>
      <c r="B56" s="42"/>
      <c r="F56" s="32"/>
      <c r="G56" s="32"/>
      <c r="H56" s="32"/>
      <c r="I56" s="32"/>
    </row>
    <row r="57" spans="1:10" x14ac:dyDescent="0.3">
      <c r="A57" s="1"/>
      <c r="B57" s="42"/>
      <c r="F57" s="32"/>
      <c r="G57" s="35"/>
      <c r="H57" s="32"/>
      <c r="I57" s="32"/>
    </row>
    <row r="58" spans="1:10" x14ac:dyDescent="0.3">
      <c r="A58" s="1"/>
      <c r="B58" s="42"/>
      <c r="F58" s="32"/>
      <c r="G58" s="32"/>
      <c r="H58" s="32"/>
      <c r="I58" s="32"/>
    </row>
    <row r="59" spans="1:10" x14ac:dyDescent="0.3">
      <c r="A59" s="1"/>
      <c r="B59" s="42"/>
      <c r="F59" s="32"/>
      <c r="G59" s="32"/>
      <c r="H59" s="32"/>
      <c r="I59" s="32"/>
    </row>
    <row r="60" spans="1:10" x14ac:dyDescent="0.3">
      <c r="A60" s="1"/>
      <c r="B60" s="42"/>
      <c r="F60" s="32"/>
      <c r="G60" s="32"/>
      <c r="H60" s="32"/>
      <c r="I60" s="32"/>
    </row>
    <row r="61" spans="1:10" x14ac:dyDescent="0.3">
      <c r="A61" s="1"/>
      <c r="B61" s="42"/>
      <c r="F61" s="32"/>
      <c r="G61" s="32"/>
      <c r="H61" s="32"/>
      <c r="I61" s="32"/>
    </row>
    <row r="62" spans="1:10" x14ac:dyDescent="0.3">
      <c r="A62" s="1"/>
      <c r="B62" s="42"/>
      <c r="F62" s="32"/>
      <c r="G62" s="32"/>
      <c r="H62" s="32"/>
      <c r="I62" s="32"/>
    </row>
    <row r="63" spans="1:10" x14ac:dyDescent="0.3">
      <c r="A63" s="1"/>
      <c r="B63" s="42"/>
      <c r="F63" s="32"/>
      <c r="G63" s="32"/>
      <c r="H63" s="32"/>
      <c r="I63" s="32"/>
    </row>
    <row r="64" spans="1:10" x14ac:dyDescent="0.3">
      <c r="A64" s="1"/>
      <c r="B64" s="42"/>
    </row>
    <row r="65" spans="1:6" x14ac:dyDescent="0.3">
      <c r="A65" s="1"/>
      <c r="B65" s="42"/>
    </row>
    <row r="66" spans="1:6" x14ac:dyDescent="0.3">
      <c r="A66" s="1"/>
      <c r="B66" s="42"/>
    </row>
    <row r="67" spans="1:6" x14ac:dyDescent="0.3">
      <c r="A67" s="1"/>
      <c r="B67" s="42"/>
    </row>
    <row r="68" spans="1:6" x14ac:dyDescent="0.3">
      <c r="A68" s="1"/>
      <c r="B68" s="42"/>
    </row>
    <row r="69" spans="1:6" x14ac:dyDescent="0.3">
      <c r="A69" s="1"/>
      <c r="B69" s="42"/>
      <c r="F69" s="36"/>
    </row>
    <row r="70" spans="1:6" x14ac:dyDescent="0.3">
      <c r="A70" s="1"/>
      <c r="B70" s="42"/>
      <c r="F70" s="36"/>
    </row>
    <row r="71" spans="1:6" x14ac:dyDescent="0.3">
      <c r="A71" s="1"/>
      <c r="B71" s="42"/>
      <c r="F71" s="36"/>
    </row>
    <row r="72" spans="1:6" x14ac:dyDescent="0.3">
      <c r="A72" s="1"/>
      <c r="B72" s="42"/>
      <c r="F72" s="36"/>
    </row>
    <row r="73" spans="1:6" x14ac:dyDescent="0.3">
      <c r="A73" s="1"/>
      <c r="B73" s="42"/>
      <c r="F73" s="36"/>
    </row>
    <row r="74" spans="1:6" x14ac:dyDescent="0.3">
      <c r="A74" s="1"/>
      <c r="B74" s="42"/>
      <c r="F74" s="36"/>
    </row>
    <row r="75" spans="1:6" x14ac:dyDescent="0.3">
      <c r="A75" s="1"/>
      <c r="B75" s="42"/>
      <c r="F75" s="36"/>
    </row>
    <row r="76" spans="1:6" x14ac:dyDescent="0.3">
      <c r="A76" s="1"/>
      <c r="B76" s="42"/>
      <c r="F76" s="36"/>
    </row>
    <row r="77" spans="1:6" x14ac:dyDescent="0.3">
      <c r="A77" s="1"/>
      <c r="B77" s="42"/>
      <c r="F77" s="36"/>
    </row>
    <row r="78" spans="1:6" x14ac:dyDescent="0.3">
      <c r="A78" s="1"/>
      <c r="B78" s="42"/>
      <c r="F78" s="36"/>
    </row>
    <row r="79" spans="1:6" x14ac:dyDescent="0.3">
      <c r="A79" s="1"/>
      <c r="B79" s="42"/>
    </row>
    <row r="80" spans="1:6" x14ac:dyDescent="0.3">
      <c r="A80" s="1"/>
      <c r="B80" s="42"/>
    </row>
    <row r="81" spans="1:2" x14ac:dyDescent="0.3">
      <c r="A81" s="1"/>
      <c r="B81" s="42"/>
    </row>
    <row r="82" spans="1:2" x14ac:dyDescent="0.3">
      <c r="A82" s="1"/>
      <c r="B82" s="42"/>
    </row>
    <row r="83" spans="1:2" x14ac:dyDescent="0.3">
      <c r="A83" s="1"/>
      <c r="B83" s="42"/>
    </row>
    <row r="84" spans="1:2" x14ac:dyDescent="0.3">
      <c r="A84" s="1"/>
      <c r="B84" s="42"/>
    </row>
    <row r="85" spans="1:2" x14ac:dyDescent="0.3">
      <c r="A85" s="1"/>
      <c r="B85" s="42"/>
    </row>
    <row r="86" spans="1:2" x14ac:dyDescent="0.3">
      <c r="A86" s="1"/>
      <c r="B86" s="42"/>
    </row>
    <row r="87" spans="1:2" x14ac:dyDescent="0.3">
      <c r="A87" s="1"/>
      <c r="B87" s="42"/>
    </row>
    <row r="88" spans="1:2" x14ac:dyDescent="0.3">
      <c r="A88" s="1"/>
      <c r="B88" s="42"/>
    </row>
    <row r="89" spans="1:2" x14ac:dyDescent="0.3">
      <c r="A89" s="1"/>
      <c r="B89" s="42"/>
    </row>
    <row r="90" spans="1:2" x14ac:dyDescent="0.3">
      <c r="A90" s="1"/>
      <c r="B90" s="42"/>
    </row>
    <row r="91" spans="1:2" x14ac:dyDescent="0.3">
      <c r="A91" s="1"/>
      <c r="B91" s="42"/>
    </row>
    <row r="92" spans="1:2" x14ac:dyDescent="0.3">
      <c r="A92" s="1"/>
      <c r="B92" s="42"/>
    </row>
    <row r="93" spans="1:2" x14ac:dyDescent="0.3">
      <c r="A93" s="1"/>
      <c r="B93" s="42"/>
    </row>
    <row r="94" spans="1:2" x14ac:dyDescent="0.3">
      <c r="A94" s="1"/>
      <c r="B94" s="42"/>
    </row>
    <row r="95" spans="1:2" x14ac:dyDescent="0.3">
      <c r="A95" s="1"/>
      <c r="B95" s="42"/>
    </row>
    <row r="96" spans="1:2" x14ac:dyDescent="0.3">
      <c r="A96" s="1"/>
      <c r="B96" s="42"/>
    </row>
    <row r="97" spans="1:2" x14ac:dyDescent="0.3">
      <c r="A97" s="1"/>
      <c r="B97" s="42"/>
    </row>
    <row r="98" spans="1:2" x14ac:dyDescent="0.3">
      <c r="A98" s="1"/>
      <c r="B98" s="42"/>
    </row>
    <row r="99" spans="1:2" x14ac:dyDescent="0.3">
      <c r="A99" s="1"/>
      <c r="B99" s="42"/>
    </row>
    <row r="100" spans="1:2" x14ac:dyDescent="0.3">
      <c r="A100" s="1"/>
      <c r="B100" s="42"/>
    </row>
    <row r="101" spans="1:2" x14ac:dyDescent="0.3">
      <c r="A101" s="1"/>
      <c r="B101" s="42"/>
    </row>
    <row r="102" spans="1:2" x14ac:dyDescent="0.3">
      <c r="A102" s="1"/>
      <c r="B102" s="42"/>
    </row>
    <row r="103" spans="1:2" x14ac:dyDescent="0.3">
      <c r="A103" s="1"/>
      <c r="B103" s="42"/>
    </row>
    <row r="104" spans="1:2" x14ac:dyDescent="0.3">
      <c r="A104" s="1"/>
      <c r="B104" s="42"/>
    </row>
    <row r="105" spans="1:2" x14ac:dyDescent="0.3">
      <c r="A105" s="1"/>
      <c r="B105" s="42"/>
    </row>
    <row r="106" spans="1:2" x14ac:dyDescent="0.3">
      <c r="A106" s="1"/>
      <c r="B106" s="42"/>
    </row>
    <row r="107" spans="1:2" x14ac:dyDescent="0.3">
      <c r="A107" s="1"/>
      <c r="B107" s="42"/>
    </row>
    <row r="108" spans="1:2" x14ac:dyDescent="0.3">
      <c r="A108" s="1"/>
      <c r="B108" s="42"/>
    </row>
    <row r="109" spans="1:2" x14ac:dyDescent="0.3">
      <c r="A109" s="1"/>
      <c r="B109" s="42"/>
    </row>
    <row r="110" spans="1:2" x14ac:dyDescent="0.3">
      <c r="A110" s="1"/>
      <c r="B110" s="42"/>
    </row>
    <row r="111" spans="1:2" x14ac:dyDescent="0.3">
      <c r="A111" s="1"/>
      <c r="B111" s="42"/>
    </row>
    <row r="112" spans="1:2" x14ac:dyDescent="0.3">
      <c r="A112" s="1"/>
      <c r="B112" s="42"/>
    </row>
    <row r="113" spans="1:2" x14ac:dyDescent="0.3">
      <c r="A113" s="1"/>
      <c r="B113" s="42"/>
    </row>
    <row r="114" spans="1:2" x14ac:dyDescent="0.3">
      <c r="A114" s="1"/>
      <c r="B114" s="42"/>
    </row>
    <row r="115" spans="1:2" x14ac:dyDescent="0.3">
      <c r="A115" s="1"/>
      <c r="B115" s="42"/>
    </row>
    <row r="116" spans="1:2" x14ac:dyDescent="0.3">
      <c r="A116" s="1"/>
      <c r="B116" s="42"/>
    </row>
    <row r="117" spans="1:2" x14ac:dyDescent="0.3">
      <c r="A117" s="1"/>
      <c r="B117" s="42"/>
    </row>
    <row r="118" spans="1:2" x14ac:dyDescent="0.3">
      <c r="A118" s="1"/>
      <c r="B118" s="42"/>
    </row>
    <row r="119" spans="1:2" x14ac:dyDescent="0.3">
      <c r="A119" s="1"/>
      <c r="B119" s="42"/>
    </row>
    <row r="120" spans="1:2" x14ac:dyDescent="0.3">
      <c r="A120" s="1"/>
      <c r="B120" s="42"/>
    </row>
    <row r="121" spans="1:2" x14ac:dyDescent="0.3">
      <c r="A121" s="1"/>
      <c r="B121" s="42"/>
    </row>
    <row r="122" spans="1:2" x14ac:dyDescent="0.3">
      <c r="A122" s="1"/>
      <c r="B122" s="42"/>
    </row>
    <row r="123" spans="1:2" x14ac:dyDescent="0.3">
      <c r="A123" s="1"/>
      <c r="B123" s="42"/>
    </row>
    <row r="124" spans="1:2" x14ac:dyDescent="0.3">
      <c r="A124" s="1"/>
      <c r="B124" s="42"/>
    </row>
    <row r="125" spans="1:2" x14ac:dyDescent="0.3">
      <c r="A125" s="1"/>
      <c r="B125" s="42"/>
    </row>
    <row r="126" spans="1:2" x14ac:dyDescent="0.3">
      <c r="A126" s="1"/>
      <c r="B126" s="42"/>
    </row>
    <row r="127" spans="1:2" x14ac:dyDescent="0.3">
      <c r="A127" s="1"/>
      <c r="B127" s="42"/>
    </row>
    <row r="128" spans="1:2" x14ac:dyDescent="0.3">
      <c r="A128" s="1"/>
      <c r="B128" s="42"/>
    </row>
    <row r="129" spans="1:2" x14ac:dyDescent="0.3">
      <c r="A129" s="1"/>
      <c r="B129" s="42"/>
    </row>
    <row r="130" spans="1:2" x14ac:dyDescent="0.3">
      <c r="A130" s="1"/>
      <c r="B130" s="42"/>
    </row>
    <row r="131" spans="1:2" x14ac:dyDescent="0.3">
      <c r="A131" s="1"/>
      <c r="B131" s="42"/>
    </row>
    <row r="132" spans="1:2" x14ac:dyDescent="0.3">
      <c r="A132" s="1"/>
      <c r="B132" s="42"/>
    </row>
    <row r="133" spans="1:2" x14ac:dyDescent="0.3">
      <c r="A133" s="1"/>
      <c r="B133" s="42"/>
    </row>
    <row r="134" spans="1:2" x14ac:dyDescent="0.3">
      <c r="A134" s="1"/>
      <c r="B134" s="42"/>
    </row>
    <row r="135" spans="1:2" x14ac:dyDescent="0.3">
      <c r="A135" s="1"/>
      <c r="B135" s="42"/>
    </row>
    <row r="136" spans="1:2" x14ac:dyDescent="0.3">
      <c r="A136" s="1"/>
      <c r="B136" s="42"/>
    </row>
    <row r="137" spans="1:2" x14ac:dyDescent="0.3">
      <c r="A137" s="1"/>
      <c r="B137" s="42"/>
    </row>
    <row r="138" spans="1:2" x14ac:dyDescent="0.3">
      <c r="A138" s="1"/>
      <c r="B138" s="42"/>
    </row>
    <row r="139" spans="1:2" x14ac:dyDescent="0.3">
      <c r="A139" s="1"/>
      <c r="B139" s="42"/>
    </row>
    <row r="140" spans="1:2" x14ac:dyDescent="0.3">
      <c r="A140" s="1"/>
      <c r="B140" s="42"/>
    </row>
    <row r="141" spans="1:2" x14ac:dyDescent="0.3">
      <c r="A141" s="1"/>
      <c r="B141" s="42"/>
    </row>
    <row r="142" spans="1:2" x14ac:dyDescent="0.3">
      <c r="A142" s="1"/>
      <c r="B142" s="42"/>
    </row>
    <row r="143" spans="1:2" x14ac:dyDescent="0.3">
      <c r="A143" s="1"/>
      <c r="B143" s="42"/>
    </row>
    <row r="144" spans="1:2" x14ac:dyDescent="0.3">
      <c r="A144" s="1"/>
      <c r="B144" s="42"/>
    </row>
    <row r="145" spans="1:2" x14ac:dyDescent="0.3">
      <c r="A145" s="1"/>
      <c r="B145" s="42"/>
    </row>
    <row r="146" spans="1:2" x14ac:dyDescent="0.3">
      <c r="A146" s="1"/>
      <c r="B146" s="42"/>
    </row>
    <row r="147" spans="1:2" x14ac:dyDescent="0.3">
      <c r="A147" s="1"/>
      <c r="B147" s="42"/>
    </row>
    <row r="148" spans="1:2" x14ac:dyDescent="0.3">
      <c r="A148" s="1"/>
      <c r="B148" s="42"/>
    </row>
    <row r="149" spans="1:2" x14ac:dyDescent="0.3">
      <c r="A149" s="1"/>
      <c r="B149" s="42"/>
    </row>
    <row r="150" spans="1:2" x14ac:dyDescent="0.3">
      <c r="A150" s="1"/>
      <c r="B150" s="42"/>
    </row>
    <row r="151" spans="1:2" x14ac:dyDescent="0.3">
      <c r="A151" s="1"/>
      <c r="B151" s="42"/>
    </row>
    <row r="152" spans="1:2" x14ac:dyDescent="0.3">
      <c r="A152" s="1"/>
      <c r="B152" s="42"/>
    </row>
    <row r="153" spans="1:2" x14ac:dyDescent="0.3">
      <c r="A153" s="1"/>
      <c r="B153" s="42"/>
    </row>
    <row r="154" spans="1:2" x14ac:dyDescent="0.3">
      <c r="A154" s="1"/>
      <c r="B154" s="42"/>
    </row>
    <row r="155" spans="1:2" x14ac:dyDescent="0.3">
      <c r="A155" s="1"/>
      <c r="B155" s="42"/>
    </row>
    <row r="156" spans="1:2" x14ac:dyDescent="0.3">
      <c r="A156" s="1"/>
      <c r="B156" s="42"/>
    </row>
    <row r="157" spans="1:2" x14ac:dyDescent="0.3">
      <c r="A157" s="1"/>
      <c r="B157" s="42"/>
    </row>
    <row r="158" spans="1:2" x14ac:dyDescent="0.3">
      <c r="A158" s="1"/>
      <c r="B158" s="42"/>
    </row>
    <row r="159" spans="1:2" x14ac:dyDescent="0.3">
      <c r="A159" s="1"/>
      <c r="B159" s="42"/>
    </row>
    <row r="160" spans="1:2" x14ac:dyDescent="0.3">
      <c r="A160" s="1"/>
      <c r="B160" s="42"/>
    </row>
    <row r="161" spans="1:2" x14ac:dyDescent="0.3">
      <c r="A161" s="1"/>
      <c r="B161" s="42"/>
    </row>
    <row r="162" spans="1:2" x14ac:dyDescent="0.3">
      <c r="A162" s="1"/>
      <c r="B162" s="42"/>
    </row>
    <row r="163" spans="1:2" x14ac:dyDescent="0.3">
      <c r="A163" s="1"/>
      <c r="B163" s="42"/>
    </row>
    <row r="164" spans="1:2" x14ac:dyDescent="0.3">
      <c r="A164" s="1"/>
      <c r="B164" s="42"/>
    </row>
    <row r="165" spans="1:2" x14ac:dyDescent="0.3">
      <c r="A165" s="1"/>
      <c r="B165" s="42"/>
    </row>
    <row r="166" spans="1:2" x14ac:dyDescent="0.3">
      <c r="A166" s="1"/>
      <c r="B166" s="42"/>
    </row>
    <row r="167" spans="1:2" x14ac:dyDescent="0.3">
      <c r="A167" s="1"/>
      <c r="B167" s="42"/>
    </row>
    <row r="168" spans="1:2" x14ac:dyDescent="0.3">
      <c r="A168" s="1"/>
      <c r="B168" s="42"/>
    </row>
    <row r="169" spans="1:2" x14ac:dyDescent="0.3">
      <c r="A169" s="1"/>
      <c r="B169" s="42"/>
    </row>
  </sheetData>
  <mergeCells count="3">
    <mergeCell ref="A14:B14"/>
    <mergeCell ref="A19:B19"/>
    <mergeCell ref="A24:B24"/>
  </mergeCells>
  <phoneticPr fontId="11" type="noConversion"/>
  <pageMargins left="0" right="0" top="0" bottom="0" header="0" footer="0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A9CC41-0431-477B-A857-2BFC16D99803}">
  <dimension ref="B2:F26"/>
  <sheetViews>
    <sheetView topLeftCell="A13" workbookViewId="0">
      <selection activeCell="B20" sqref="B20:D23"/>
    </sheetView>
  </sheetViews>
  <sheetFormatPr defaultRowHeight="16.5" x14ac:dyDescent="0.3"/>
  <cols>
    <col min="1" max="1" width="9.140625" style="1"/>
    <col min="2" max="2" width="19.140625" style="1" customWidth="1"/>
    <col min="3" max="3" width="12.85546875" style="1" customWidth="1"/>
    <col min="4" max="4" width="41.28515625" style="1" customWidth="1"/>
    <col min="5" max="5" width="13.28515625" style="1" customWidth="1"/>
    <col min="6" max="6" width="18" style="1" bestFit="1" customWidth="1"/>
    <col min="7" max="16384" width="9.140625" style="1"/>
  </cols>
  <sheetData>
    <row r="2" spans="2:6" ht="49.5" x14ac:dyDescent="0.3">
      <c r="B2" s="86"/>
      <c r="C2" s="86" t="s">
        <v>39</v>
      </c>
      <c r="D2" s="86" t="s">
        <v>40</v>
      </c>
      <c r="E2" s="86" t="s">
        <v>42</v>
      </c>
      <c r="F2" s="86" t="s">
        <v>41</v>
      </c>
    </row>
    <row r="3" spans="2:6" x14ac:dyDescent="0.3">
      <c r="B3" s="86" t="s">
        <v>38</v>
      </c>
      <c r="C3" s="86">
        <v>13342750</v>
      </c>
      <c r="D3" s="86">
        <f>C3*4</f>
        <v>53371000</v>
      </c>
      <c r="E3" s="87">
        <v>8</v>
      </c>
      <c r="F3" s="48">
        <f>(D3*0.9)*100/E3</f>
        <v>600423750</v>
      </c>
    </row>
    <row r="7" spans="2:6" x14ac:dyDescent="0.3">
      <c r="B7" s="88" t="s">
        <v>46</v>
      </c>
      <c r="C7" s="89" t="s">
        <v>47</v>
      </c>
    </row>
    <row r="8" spans="2:6" x14ac:dyDescent="0.3">
      <c r="B8" s="90" t="s">
        <v>48</v>
      </c>
      <c r="C8" s="90">
        <v>11990</v>
      </c>
    </row>
    <row r="9" spans="2:6" x14ac:dyDescent="0.3">
      <c r="B9" s="90" t="s">
        <v>49</v>
      </c>
      <c r="C9" s="90">
        <v>1860</v>
      </c>
    </row>
    <row r="10" spans="2:6" x14ac:dyDescent="0.3">
      <c r="B10" s="90" t="s">
        <v>50</v>
      </c>
      <c r="C10" s="90">
        <v>1860</v>
      </c>
    </row>
    <row r="11" spans="2:6" x14ac:dyDescent="0.3">
      <c r="B11" s="90" t="s">
        <v>51</v>
      </c>
      <c r="C11" s="90">
        <v>2680</v>
      </c>
    </row>
    <row r="12" spans="2:6" x14ac:dyDescent="0.3">
      <c r="B12" s="88" t="s">
        <v>55</v>
      </c>
      <c r="C12" s="88">
        <f>SUM(C8:C11)</f>
        <v>18390</v>
      </c>
    </row>
    <row r="13" spans="2:6" x14ac:dyDescent="0.3">
      <c r="B13" s="90" t="s">
        <v>52</v>
      </c>
      <c r="C13" s="90">
        <v>500</v>
      </c>
    </row>
    <row r="14" spans="2:6" x14ac:dyDescent="0.3">
      <c r="B14" s="90" t="s">
        <v>53</v>
      </c>
      <c r="C14" s="90">
        <v>278.8</v>
      </c>
    </row>
    <row r="15" spans="2:6" x14ac:dyDescent="0.3">
      <c r="B15" s="88" t="s">
        <v>54</v>
      </c>
      <c r="C15" s="88">
        <f>C12-C13-C14</f>
        <v>17611.2</v>
      </c>
    </row>
    <row r="20" spans="2:5" ht="49.5" x14ac:dyDescent="0.3">
      <c r="B20" s="89" t="s">
        <v>58</v>
      </c>
      <c r="C20" s="89" t="s">
        <v>59</v>
      </c>
      <c r="D20" s="89" t="s">
        <v>60</v>
      </c>
      <c r="E20" s="68"/>
    </row>
    <row r="21" spans="2:5" ht="33" x14ac:dyDescent="0.3">
      <c r="B21" s="20" t="s">
        <v>43</v>
      </c>
      <c r="C21" s="104" t="s">
        <v>61</v>
      </c>
      <c r="D21" s="103" t="s">
        <v>62</v>
      </c>
      <c r="E21" s="102"/>
    </row>
    <row r="22" spans="2:5" ht="33" x14ac:dyDescent="0.3">
      <c r="B22" s="20" t="s">
        <v>44</v>
      </c>
      <c r="C22" s="105"/>
      <c r="D22" s="103" t="s">
        <v>63</v>
      </c>
      <c r="E22" s="102"/>
    </row>
    <row r="23" spans="2:5" ht="33" x14ac:dyDescent="0.3">
      <c r="B23" s="20" t="s">
        <v>56</v>
      </c>
      <c r="C23" s="106"/>
      <c r="D23" s="103" t="s">
        <v>64</v>
      </c>
      <c r="E23" s="102"/>
    </row>
    <row r="24" spans="2:5" x14ac:dyDescent="0.3">
      <c r="B24" s="102"/>
      <c r="C24" s="102"/>
      <c r="D24" s="102"/>
      <c r="E24" s="102"/>
    </row>
    <row r="25" spans="2:5" x14ac:dyDescent="0.3">
      <c r="B25" s="102"/>
      <c r="C25" s="102"/>
      <c r="D25" s="102"/>
      <c r="E25" s="102"/>
    </row>
    <row r="26" spans="2:5" x14ac:dyDescent="0.3">
      <c r="B26" s="102"/>
      <c r="C26" s="102"/>
      <c r="D26" s="102"/>
      <c r="E26" s="102"/>
    </row>
  </sheetData>
  <mergeCells count="1">
    <mergeCell ref="C21:C2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6ACD28-3502-4E2D-B7A8-40719BE328B3}">
  <dimension ref="A1:T50"/>
  <sheetViews>
    <sheetView tabSelected="1" topLeftCell="A7" workbookViewId="0">
      <selection activeCell="C48" sqref="C48"/>
    </sheetView>
  </sheetViews>
  <sheetFormatPr defaultRowHeight="15" x14ac:dyDescent="0.25"/>
  <cols>
    <col min="1" max="1" width="6.85546875" bestFit="1" customWidth="1"/>
    <col min="2" max="2" width="10.140625" bestFit="1" customWidth="1"/>
    <col min="3" max="3" width="16.5703125" bestFit="1" customWidth="1"/>
    <col min="4" max="4" width="13.140625" bestFit="1" customWidth="1"/>
    <col min="20" max="20" width="10" bestFit="1" customWidth="1"/>
  </cols>
  <sheetData>
    <row r="1" spans="1:4" x14ac:dyDescent="0.25">
      <c r="A1" s="59"/>
      <c r="B1" s="59"/>
      <c r="C1" s="60"/>
      <c r="D1" s="60"/>
    </row>
    <row r="2" spans="1:4" x14ac:dyDescent="0.25">
      <c r="A2" s="59"/>
      <c r="B2" s="59"/>
      <c r="C2" s="60"/>
      <c r="D2" s="60"/>
    </row>
    <row r="3" spans="1:4" x14ac:dyDescent="0.25">
      <c r="A3" s="59"/>
      <c r="B3" s="59"/>
      <c r="C3" s="60"/>
      <c r="D3" s="60"/>
    </row>
    <row r="4" spans="1:4" x14ac:dyDescent="0.25">
      <c r="A4" s="59"/>
      <c r="B4" s="59"/>
      <c r="C4" s="60"/>
      <c r="D4" s="60"/>
    </row>
    <row r="5" spans="1:4" x14ac:dyDescent="0.25">
      <c r="A5" s="59"/>
      <c r="B5" s="59"/>
      <c r="C5" s="60"/>
      <c r="D5" s="60"/>
    </row>
    <row r="6" spans="1:4" x14ac:dyDescent="0.25">
      <c r="A6" s="59"/>
      <c r="B6" s="59"/>
      <c r="C6" s="60"/>
      <c r="D6" s="60"/>
    </row>
    <row r="7" spans="1:4" x14ac:dyDescent="0.25">
      <c r="A7" s="59"/>
      <c r="B7" s="59"/>
      <c r="C7" s="60"/>
      <c r="D7" s="60"/>
    </row>
    <row r="8" spans="1:4" x14ac:dyDescent="0.25">
      <c r="A8" s="59"/>
      <c r="B8" s="59"/>
      <c r="C8" s="60"/>
      <c r="D8" s="60"/>
    </row>
    <row r="9" spans="1:4" x14ac:dyDescent="0.25">
      <c r="A9" s="59"/>
      <c r="B9" s="59"/>
      <c r="C9" s="60"/>
      <c r="D9" s="60"/>
    </row>
    <row r="10" spans="1:4" x14ac:dyDescent="0.25">
      <c r="A10" s="59"/>
      <c r="B10" s="59"/>
      <c r="C10" s="60"/>
      <c r="D10" s="60"/>
    </row>
    <row r="11" spans="1:4" x14ac:dyDescent="0.25">
      <c r="A11" s="59"/>
      <c r="B11" s="59"/>
      <c r="C11" s="60"/>
      <c r="D11" s="60"/>
    </row>
    <row r="26" spans="20:20" x14ac:dyDescent="0.25">
      <c r="T26" s="78">
        <v>300000000</v>
      </c>
    </row>
    <row r="27" spans="20:20" x14ac:dyDescent="0.25">
      <c r="T27" s="78">
        <v>2</v>
      </c>
    </row>
    <row r="28" spans="20:20" x14ac:dyDescent="0.25">
      <c r="T28" s="78">
        <v>4047</v>
      </c>
    </row>
    <row r="29" spans="20:20" x14ac:dyDescent="0.25">
      <c r="T29" s="78">
        <f>T28*T27</f>
        <v>8094</v>
      </c>
    </row>
    <row r="30" spans="20:20" x14ac:dyDescent="0.25">
      <c r="T30" s="78">
        <f>T26/T29</f>
        <v>37064.492216456638</v>
      </c>
    </row>
    <row r="48" spans="3:3" x14ac:dyDescent="0.25">
      <c r="C48">
        <f>2*4047</f>
        <v>8094</v>
      </c>
    </row>
    <row r="49" spans="3:3" x14ac:dyDescent="0.25">
      <c r="C49">
        <v>190000000</v>
      </c>
    </row>
    <row r="50" spans="3:3" x14ac:dyDescent="0.25">
      <c r="C50">
        <f>C49/C48</f>
        <v>23474.178403755868</v>
      </c>
    </row>
  </sheetData>
  <phoneticPr fontId="11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05971E-43DC-4935-8B08-4B92BA043133}">
  <dimension ref="D1:U15"/>
  <sheetViews>
    <sheetView topLeftCell="D1" zoomScale="115" zoomScaleNormal="115" workbookViewId="0">
      <selection activeCell="U8" sqref="U8"/>
    </sheetView>
  </sheetViews>
  <sheetFormatPr defaultColWidth="9.140625" defaultRowHeight="16.5" x14ac:dyDescent="0.25"/>
  <cols>
    <col min="1" max="3" width="9.140625" style="64"/>
    <col min="4" max="4" width="6.28515625" style="64" bestFit="1" customWidth="1"/>
    <col min="5" max="5" width="10.28515625" style="64" customWidth="1"/>
    <col min="6" max="6" width="17.28515625" style="67" customWidth="1"/>
    <col min="7" max="7" width="15.140625" style="64" customWidth="1"/>
    <col min="8" max="8" width="13.28515625" style="64" customWidth="1"/>
    <col min="9" max="15" width="9.140625" style="64"/>
    <col min="16" max="16" width="16.7109375" style="64" bestFit="1" customWidth="1"/>
    <col min="17" max="16384" width="9.140625" style="64"/>
  </cols>
  <sheetData>
    <row r="1" spans="4:21" x14ac:dyDescent="0.25">
      <c r="D1" s="63"/>
    </row>
    <row r="2" spans="4:21" x14ac:dyDescent="0.25">
      <c r="D2" s="72"/>
      <c r="E2" s="73"/>
      <c r="F2" s="73"/>
      <c r="G2" s="73"/>
      <c r="H2" s="74"/>
    </row>
    <row r="3" spans="4:21" x14ac:dyDescent="0.25">
      <c r="D3" s="75"/>
      <c r="E3" s="68"/>
      <c r="F3" s="68"/>
      <c r="G3" s="68"/>
      <c r="H3" s="70"/>
    </row>
    <row r="4" spans="4:21" ht="99" customHeight="1" x14ac:dyDescent="0.25">
      <c r="D4" s="75"/>
      <c r="E4" s="68"/>
      <c r="F4" s="68"/>
      <c r="G4" s="68"/>
      <c r="H4" s="70"/>
    </row>
    <row r="5" spans="4:21" x14ac:dyDescent="0.25">
      <c r="D5" s="75"/>
      <c r="E5" s="68"/>
      <c r="F5" s="68"/>
      <c r="G5" s="68"/>
      <c r="H5" s="70"/>
    </row>
    <row r="6" spans="4:21" ht="99" customHeight="1" x14ac:dyDescent="0.25">
      <c r="D6" s="75"/>
      <c r="E6" s="68"/>
      <c r="F6" s="68"/>
      <c r="G6" s="68"/>
      <c r="H6" s="70"/>
      <c r="U6" s="77">
        <v>65500000</v>
      </c>
    </row>
    <row r="7" spans="4:21" x14ac:dyDescent="0.25">
      <c r="D7" s="76"/>
      <c r="E7" s="69"/>
      <c r="F7" s="69"/>
      <c r="G7" s="69"/>
      <c r="H7" s="71"/>
      <c r="U7" s="77">
        <v>29000</v>
      </c>
    </row>
    <row r="8" spans="4:21" x14ac:dyDescent="0.25">
      <c r="U8" s="77">
        <f>U6/U7</f>
        <v>2258.6206896551726</v>
      </c>
    </row>
    <row r="9" spans="4:21" x14ac:dyDescent="0.25">
      <c r="U9" s="77">
        <f>U8*10.764</f>
        <v>24311.793103448275</v>
      </c>
    </row>
    <row r="13" spans="4:21" x14ac:dyDescent="0.25">
      <c r="P13" s="65">
        <v>12000000</v>
      </c>
    </row>
    <row r="14" spans="4:21" x14ac:dyDescent="0.25">
      <c r="P14" s="65">
        <v>557</v>
      </c>
    </row>
    <row r="15" spans="4:21" x14ac:dyDescent="0.25">
      <c r="P15" s="66">
        <f>P13/P14</f>
        <v>21543.98563734291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95FEBB-9A36-432C-A377-768410801721}">
  <dimension ref="Q11:U20"/>
  <sheetViews>
    <sheetView topLeftCell="A7" zoomScale="115" zoomScaleNormal="115" workbookViewId="0">
      <selection activeCell="T25" sqref="T25"/>
    </sheetView>
  </sheetViews>
  <sheetFormatPr defaultRowHeight="15" x14ac:dyDescent="0.25"/>
  <cols>
    <col min="17" max="17" width="16.7109375" bestFit="1" customWidth="1"/>
    <col min="20" max="20" width="16.28515625" bestFit="1" customWidth="1"/>
  </cols>
  <sheetData>
    <row r="11" spans="17:21" x14ac:dyDescent="0.25">
      <c r="T11" s="61">
        <v>80000000</v>
      </c>
      <c r="U11" t="s">
        <v>5</v>
      </c>
    </row>
    <row r="12" spans="17:21" x14ac:dyDescent="0.25">
      <c r="T12" s="61">
        <v>11000</v>
      </c>
      <c r="U12" t="s">
        <v>36</v>
      </c>
    </row>
    <row r="13" spans="17:21" x14ac:dyDescent="0.25">
      <c r="T13" s="61">
        <f>T11/T12</f>
        <v>7272.727272727273</v>
      </c>
      <c r="U13" t="s">
        <v>33</v>
      </c>
    </row>
    <row r="14" spans="17:21" x14ac:dyDescent="0.25">
      <c r="T14" s="61">
        <f>T13*10.764</f>
        <v>78283.636363636368</v>
      </c>
      <c r="U14" t="s">
        <v>34</v>
      </c>
    </row>
    <row r="15" spans="17:21" x14ac:dyDescent="0.25">
      <c r="Q15" s="61">
        <v>17000000</v>
      </c>
    </row>
    <row r="16" spans="17:21" x14ac:dyDescent="0.25">
      <c r="Q16" s="61">
        <v>846</v>
      </c>
    </row>
    <row r="17" spans="17:20" x14ac:dyDescent="0.25">
      <c r="Q17" s="62">
        <f>Q15/Q16</f>
        <v>20094.562647754137</v>
      </c>
    </row>
    <row r="18" spans="17:20" x14ac:dyDescent="0.25">
      <c r="T18" s="61" t="s">
        <v>35</v>
      </c>
    </row>
    <row r="19" spans="17:20" x14ac:dyDescent="0.25">
      <c r="T19" s="61">
        <v>5679.55</v>
      </c>
    </row>
    <row r="20" spans="17:20" x14ac:dyDescent="0.25">
      <c r="T20" s="61">
        <f>T14*T19</f>
        <v>444615826.90909094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818E0F-87E7-42DD-95AA-2DFD242C3328}">
  <dimension ref="Q14:Q16"/>
  <sheetViews>
    <sheetView zoomScaleNormal="100" workbookViewId="0">
      <selection activeCell="Q8" sqref="Q8:Q24"/>
    </sheetView>
  </sheetViews>
  <sheetFormatPr defaultRowHeight="15" x14ac:dyDescent="0.25"/>
  <cols>
    <col min="17" max="17" width="17.140625" bestFit="1" customWidth="1"/>
  </cols>
  <sheetData>
    <row r="14" spans="17:17" x14ac:dyDescent="0.25">
      <c r="Q14" s="61"/>
    </row>
    <row r="15" spans="17:17" x14ac:dyDescent="0.25">
      <c r="Q15" s="61"/>
    </row>
    <row r="16" spans="17:17" x14ac:dyDescent="0.25">
      <c r="Q16" s="62"/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683C41-898C-49D4-BF53-7F4A59305193}">
  <dimension ref="Q14:Q16"/>
  <sheetViews>
    <sheetView zoomScale="70" zoomScaleNormal="70" workbookViewId="0">
      <selection activeCell="Q15" sqref="Q15"/>
    </sheetView>
  </sheetViews>
  <sheetFormatPr defaultRowHeight="15" x14ac:dyDescent="0.25"/>
  <cols>
    <col min="17" max="17" width="14.28515625" bestFit="1" customWidth="1"/>
  </cols>
  <sheetData>
    <row r="14" spans="17:17" x14ac:dyDescent="0.25">
      <c r="Q14" s="61">
        <v>28500000</v>
      </c>
    </row>
    <row r="15" spans="17:17" x14ac:dyDescent="0.25">
      <c r="Q15" s="61">
        <v>1394</v>
      </c>
    </row>
    <row r="16" spans="17:17" x14ac:dyDescent="0.25">
      <c r="Q16" s="61">
        <f>Q14/Q15</f>
        <v>20444.763271162123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Valuation VCIPL</vt:lpstr>
      <vt:lpstr>Sheet7</vt:lpstr>
      <vt:lpstr>Sheet1</vt:lpstr>
      <vt:lpstr>Sheet2</vt:lpstr>
      <vt:lpstr>Sheet3</vt:lpstr>
      <vt:lpstr>Sheet4</vt:lpstr>
      <vt:lpstr>Sheet5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vastukala mumbai</cp:lastModifiedBy>
  <dcterms:created xsi:type="dcterms:W3CDTF">2014-10-16T12:20:47Z</dcterms:created>
  <dcterms:modified xsi:type="dcterms:W3CDTF">2025-03-18T06:15:17Z</dcterms:modified>
</cp:coreProperties>
</file>