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UBI\Bhayander (West)\"/>
    </mc:Choice>
  </mc:AlternateContent>
  <xr:revisionPtr revIDLastSave="0" documentId="13_ncr:1_{23C588DB-DEDC-4A8E-B44D-062A0CEDCF6E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P6" i="4" l="1"/>
  <c r="S6" i="4" s="1"/>
  <c r="G41" i="23"/>
  <c r="G40" i="23"/>
  <c r="G38" i="23"/>
  <c r="F4" i="4"/>
  <c r="F5" i="4"/>
  <c r="F6" i="4"/>
  <c r="F7" i="4"/>
  <c r="F8" i="4"/>
  <c r="O5" i="4"/>
  <c r="R5" i="4" s="1"/>
  <c r="P5" i="4"/>
  <c r="O4" i="4"/>
  <c r="R4" i="4" s="1"/>
  <c r="P4" i="4"/>
  <c r="S4" i="4" s="1"/>
  <c r="O3" i="4"/>
  <c r="P3" i="4"/>
  <c r="S3" i="4" s="1"/>
  <c r="O2" i="4"/>
  <c r="R2" i="4" s="1"/>
  <c r="P2" i="4"/>
  <c r="S2" i="4" s="1"/>
  <c r="S127" i="46"/>
  <c r="B4" i="4"/>
  <c r="C14" i="4"/>
  <c r="C13" i="4"/>
  <c r="C12" i="4"/>
  <c r="C11" i="4"/>
  <c r="C10" i="4"/>
  <c r="C9" i="4"/>
  <c r="C8" i="4"/>
  <c r="C7" i="4"/>
  <c r="D7" i="4" s="1"/>
  <c r="C6" i="4"/>
  <c r="C5" i="4"/>
  <c r="D5" i="4" s="1"/>
  <c r="B3" i="4"/>
  <c r="C3" i="4"/>
  <c r="H22" i="23"/>
  <c r="C7" i="23"/>
  <c r="D23" i="23"/>
  <c r="I4" i="23"/>
  <c r="I3" i="23"/>
  <c r="G19" i="23"/>
  <c r="D8" i="4"/>
  <c r="D9" i="4"/>
  <c r="D6" i="4"/>
  <c r="D4" i="4"/>
  <c r="D2" i="4"/>
  <c r="C2" i="4"/>
  <c r="R3" i="4"/>
  <c r="R6" i="4"/>
  <c r="S5" i="4"/>
  <c r="D2" i="25"/>
  <c r="P11" i="4" l="1"/>
  <c r="P12" i="4"/>
  <c r="R9" i="4"/>
  <c r="P10" i="4"/>
  <c r="F3" i="4"/>
  <c r="G7" i="4"/>
  <c r="C15" i="4"/>
  <c r="F2" i="4"/>
  <c r="R10" i="4" l="1"/>
  <c r="G4" i="4" l="1"/>
  <c r="G5" i="4"/>
  <c r="G6" i="4"/>
  <c r="G3" i="4"/>
  <c r="G2" i="4"/>
  <c r="D11" i="4"/>
  <c r="D12" i="4"/>
  <c r="H7" i="4" l="1"/>
  <c r="C23" i="23" l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6" i="23"/>
  <c r="C10" i="23" l="1"/>
  <c r="C11" i="23" s="1"/>
  <c r="C12" i="23" s="1"/>
  <c r="C13" i="23" s="1"/>
  <c r="C16" i="23" l="1"/>
  <c r="C19" i="23" s="1"/>
  <c r="C20" i="23" l="1"/>
  <c r="C25" i="23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0" i="4"/>
  <c r="G12" i="4"/>
  <c r="F12" i="4"/>
  <c r="H12" i="4" s="1"/>
  <c r="F9" i="4"/>
  <c r="F11" i="4"/>
  <c r="H11" i="4" s="1"/>
  <c r="G11" i="4"/>
  <c r="G13" i="4"/>
  <c r="F13" i="4"/>
  <c r="H13" i="4" s="1"/>
  <c r="G14" i="4"/>
  <c r="F14" i="4"/>
  <c r="H14" i="4"/>
  <c r="H8" i="4" l="1"/>
  <c r="G8" i="4"/>
  <c r="G9" i="4"/>
  <c r="H9" i="4"/>
  <c r="R8" i="4"/>
  <c r="R7" i="4"/>
</calcChain>
</file>

<file path=xl/sharedStrings.xml><?xml version="1.0" encoding="utf-8"?>
<sst xmlns="http://schemas.openxmlformats.org/spreadsheetml/2006/main" count="115" uniqueCount="91">
  <si>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</si>
  <si>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</si>
  <si>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</si>
  <si>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</si>
  <si>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</si>
  <si>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</si>
  <si>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</si>
  <si>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</si>
  <si>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</si>
  <si>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</si>
  <si>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</si>
  <si>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</si>
  <si>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</si>
  <si>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</si>
  <si>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</si>
  <si>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</si>
  <si>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</si>
  <si>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</si>
  <si>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</si>
  <si>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</si>
  <si>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</si>
  <si>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</si>
  <si>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</si>
  <si>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</si>
  <si>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</si>
  <si>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</si>
  <si>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</si>
  <si>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</si>
  <si>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</si>
  <si>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</si>
  <si>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</si>
  <si>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</si>
  <si>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</si>
  <si>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</si>
  <si>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</si>
  <si>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</si>
  <si>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</si>
  <si>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</si>
  <si>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</si>
  <si>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</si>
  <si>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</si>
  <si>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</si>
  <si>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</si>
  <si>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</si>
  <si>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</si>
  <si>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</si>
  <si>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</si>
  <si>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</si>
  <si>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</si>
  <si>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</si>
  <si>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</si>
  <si>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</si>
  <si>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</si>
  <si>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</si>
  <si>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</si>
  <si>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</si>
  <si>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</si>
  <si>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</si>
  <si>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</si>
  <si>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</si>
  <si>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</si>
  <si>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</si>
  <si>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</si>
  <si>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</si>
  <si>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</si>
  <si>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</si>
  <si>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</si>
  <si>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</si>
  <si>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</si>
  <si>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</si>
  <si>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</si>
  <si>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</si>
  <si>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</si>
  <si>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Flat No</t>
  </si>
  <si>
    <t>Sq. M.</t>
  </si>
  <si>
    <t>Area</t>
  </si>
  <si>
    <t>Lead No. 14103</t>
  </si>
  <si>
    <t>MR DINDAYAL MALCHAND AGARWAL</t>
  </si>
  <si>
    <t>UBI (Bhayander (West)</t>
  </si>
  <si>
    <t xml:space="preserve">UBI -Bhayander (West)- MR DINDAYAL MALCHAND AGARWAL - Residential Flat No. 004, Ground Floor, Building No 26, Spring Field CHSL, Opp Shanti Nagar , Opp Shanti Shopping Centre, Mira Road  </t>
  </si>
  <si>
    <t xml:space="preserve">Old Valuation report </t>
  </si>
  <si>
    <t>09.12.2021</t>
  </si>
  <si>
    <t>Rate on BUA</t>
  </si>
  <si>
    <t>page</t>
  </si>
  <si>
    <t xml:space="preserve"> Gr. Flr</t>
  </si>
  <si>
    <t>rate on CA</t>
  </si>
  <si>
    <t xml:space="preserve">As per Previous report </t>
  </si>
  <si>
    <t>Commercial Used</t>
  </si>
  <si>
    <t>Remarks</t>
  </si>
  <si>
    <t>Appox</t>
  </si>
  <si>
    <t>OC &amp; Plan Remakrs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</si>
</sst>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6" fillId="0" borderId="0" xfId="0" applyNumberFormat="1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0" fontId="16" fillId="2" borderId="0" xfId="0" applyFont="1" applyFill="1"/>
    <xf numFmtId="43" fontId="2" fillId="2" borderId="0" xfId="1" applyFont="1" applyFill="1"/>
    <xf numFmtId="4" fontId="0" fillId="2" borderId="0" xfId="0" applyNumberFormat="1" applyFill="1"/>
    <xf numFmtId="0" fontId="2" fillId="2" borderId="4" xfId="0" applyFont="1" applyFill="1" applyBorder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Font="1" applyBorder="1"/>
    <xf numFmtId="0" fontId="0" fillId="0" borderId="3" xfId="0" applyFont="1" applyBorder="1"/>
    <xf numFmtId="0" fontId="0" fillId="0" borderId="5" xfId="0" applyFont="1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0" fontId="0" fillId="0" borderId="0" xfId="0" applyFont="1"/>
    <xf numFmtId="43" fontId="0" fillId="0" borderId="0" xfId="0" applyNumberFormat="1" applyFont="1"/>
    <xf numFmtId="43" fontId="0" fillId="0" borderId="7" xfId="0" applyNumberFormat="1" applyFont="1" applyBorder="1"/>
    <xf numFmtId="43" fontId="0" fillId="2" borderId="0" xfId="0" applyNumberFormat="1" applyFont="1" applyFill="1"/>
    <xf numFmtId="1" fontId="0" fillId="0" borderId="0" xfId="0" applyNumberFormat="1" applyFont="1"/>
    <xf numFmtId="4" fontId="0" fillId="0" borderId="0" xfId="0" applyNumberFormat="1" applyFill="1"/>
    <xf numFmtId="4" fontId="1" fillId="0" borderId="0" xfId="0" applyNumberFormat="1" applyFon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566258</xdr:colOff>
      <xdr:row>41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6EB665-3952-02BE-9A35-3BC5B2068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88277" cy="79735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</xdr:row>
      <xdr:rowOff>28575</xdr:rowOff>
    </xdr:from>
    <xdr:to>
      <xdr:col>19</xdr:col>
      <xdr:colOff>295275</xdr:colOff>
      <xdr:row>84</xdr:row>
      <xdr:rowOff>67744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EF440-999A-5657-2AD1-B86F31D6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410575"/>
          <a:ext cx="11877675" cy="765916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6</xdr:row>
      <xdr:rowOff>85725</xdr:rowOff>
    </xdr:from>
    <xdr:to>
      <xdr:col>12</xdr:col>
      <xdr:colOff>458276</xdr:colOff>
      <xdr:row>42</xdr:row>
      <xdr:rowOff>162893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2AA448-EA17-BF0D-C123-73825507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675" y="1228725"/>
          <a:ext cx="7706801" cy="6935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467981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3BE91D-6B6B-7F01-A036-9C0DE7850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02381" cy="80402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14</xdr:col>
      <xdr:colOff>382244</xdr:colOff>
      <xdr:row>83</xdr:row>
      <xdr:rowOff>134432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D3C5AC-7DC7-59CA-EAB0-B52D6818A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8916644" cy="77544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14</xdr:col>
      <xdr:colOff>410823</xdr:colOff>
      <xdr:row>130</xdr:row>
      <xdr:rowOff>10723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50C642-91E8-2E3C-0A45-200102DED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192500"/>
          <a:ext cx="8945223" cy="8583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11</xdr:col>
      <xdr:colOff>410568</xdr:colOff>
      <xdr:row>173</xdr:row>
      <xdr:rowOff>39195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3F8D78-83DA-9FC8-185F-A2E0EDBE7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146000"/>
          <a:ext cx="7116168" cy="7849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14</xdr:col>
      <xdr:colOff>506087</xdr:colOff>
      <xdr:row>216</xdr:row>
      <xdr:rowOff>143985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B79395-F281-6174-38CD-C01E27AE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3337500"/>
          <a:ext cx="9040487" cy="7954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14</xdr:col>
      <xdr:colOff>401297</xdr:colOff>
      <xdr:row>259</xdr:row>
      <xdr:rowOff>172537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E84416-40F7-6B82-F6C3-524DC21FD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1719500"/>
          <a:ext cx="8935697" cy="77925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14</xdr:col>
      <xdr:colOff>525139</xdr:colOff>
      <xdr:row>300</xdr:row>
      <xdr:rowOff>29589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259CF07-FBA5-294B-5354-4C471EC20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911000"/>
          <a:ext cx="9059539" cy="7268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04" t="s">
        <v>43</v>
      </c>
      <c r="H2" s="105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topLeftCell="A7" zoomScale="130" zoomScaleNormal="130" workbookViewId="0">
      <selection activeCell="E12" sqref="E12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117" customWidth="1"/>
    <col min="4" max="4" width="15.5703125" style="117" bestFit="1" customWidth="1"/>
    <col min="5" max="5" width="27.140625" customWidth="1"/>
    <col min="6" max="6" width="24" customWidth="1"/>
    <col min="7" max="8" width="1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8"/>
      <c r="D1" s="109"/>
    </row>
    <row r="2" spans="1:13" x14ac:dyDescent="0.25">
      <c r="A2" s="9"/>
      <c r="C2" s="98" t="s">
        <v>84</v>
      </c>
      <c r="D2" s="110"/>
      <c r="F2" s="5"/>
      <c r="G2" s="5" t="s">
        <v>75</v>
      </c>
      <c r="H2" s="98" t="s">
        <v>74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11">
        <f>C4+C5</f>
        <v>17700</v>
      </c>
      <c r="D3" s="112" t="s">
        <v>85</v>
      </c>
      <c r="F3" s="72" t="s">
        <v>66</v>
      </c>
      <c r="G3" s="84" t="s">
        <v>62</v>
      </c>
      <c r="H3" s="76">
        <v>33.07</v>
      </c>
      <c r="I3" s="74">
        <f>H3*10.764</f>
        <v>355.96547999999996</v>
      </c>
      <c r="J3" s="76"/>
      <c r="L3" t="s">
        <v>70</v>
      </c>
      <c r="M3">
        <v>352</v>
      </c>
    </row>
    <row r="4" spans="1:13" ht="30" x14ac:dyDescent="0.25">
      <c r="A4" s="12" t="s">
        <v>9</v>
      </c>
      <c r="B4" s="11"/>
      <c r="C4" s="111">
        <v>2700</v>
      </c>
      <c r="D4" s="113"/>
      <c r="E4" s="83" t="s">
        <v>88</v>
      </c>
      <c r="F4" s="83" t="s">
        <v>87</v>
      </c>
      <c r="G4" s="84" t="s">
        <v>71</v>
      </c>
      <c r="H4" s="96"/>
      <c r="I4" s="74">
        <f>I3*1.2</f>
        <v>427.15857599999993</v>
      </c>
      <c r="J4" s="73"/>
      <c r="K4" s="3"/>
      <c r="L4" s="3"/>
    </row>
    <row r="5" spans="1:13" x14ac:dyDescent="0.25">
      <c r="A5" s="9" t="s">
        <v>10</v>
      </c>
      <c r="B5" s="11"/>
      <c r="C5" s="111">
        <v>15000</v>
      </c>
      <c r="D5" s="113"/>
      <c r="F5" s="5"/>
      <c r="G5" s="73"/>
      <c r="H5" s="73"/>
      <c r="I5" s="74"/>
    </row>
    <row r="6" spans="1:13" x14ac:dyDescent="0.25">
      <c r="A6" s="9" t="s">
        <v>11</v>
      </c>
      <c r="B6" s="11"/>
      <c r="C6" s="111">
        <f>C4</f>
        <v>2700</v>
      </c>
      <c r="D6" s="113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f>E9-E8</f>
        <v>17</v>
      </c>
      <c r="D7" s="4"/>
      <c r="E7" s="3"/>
    </row>
    <row r="8" spans="1:13" x14ac:dyDescent="0.25">
      <c r="A8" s="9" t="s">
        <v>13</v>
      </c>
      <c r="B8" s="13"/>
      <c r="C8" s="4">
        <f>C9-C7</f>
        <v>43</v>
      </c>
      <c r="D8" s="84" t="s">
        <v>89</v>
      </c>
      <c r="E8" s="99">
        <v>2008</v>
      </c>
      <c r="F8" s="100" t="s">
        <v>86</v>
      </c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25.5</v>
      </c>
      <c r="D10" s="4"/>
      <c r="E10" s="5"/>
      <c r="F10" s="71"/>
      <c r="G10" s="71"/>
    </row>
    <row r="11" spans="1:13" x14ac:dyDescent="0.25">
      <c r="A11" s="9"/>
      <c r="B11" s="14"/>
      <c r="C11" s="114">
        <f>C10%</f>
        <v>0.255</v>
      </c>
      <c r="D11" s="114"/>
      <c r="E11" s="3"/>
    </row>
    <row r="12" spans="1:13" x14ac:dyDescent="0.25">
      <c r="A12" s="9" t="s">
        <v>16</v>
      </c>
      <c r="B12" s="11"/>
      <c r="C12" s="111">
        <f>C6*C11</f>
        <v>688.5</v>
      </c>
      <c r="D12" s="113"/>
      <c r="E12" s="73" t="s">
        <v>90</v>
      </c>
    </row>
    <row r="13" spans="1:13" x14ac:dyDescent="0.25">
      <c r="A13" s="9" t="s">
        <v>17</v>
      </c>
      <c r="B13" s="11"/>
      <c r="C13" s="111">
        <f>C6-C12</f>
        <v>2011.5</v>
      </c>
      <c r="D13" s="113"/>
    </row>
    <row r="14" spans="1:13" x14ac:dyDescent="0.25">
      <c r="A14" s="9" t="s">
        <v>10</v>
      </c>
      <c r="B14" s="11"/>
      <c r="C14" s="111">
        <f>C5</f>
        <v>15000</v>
      </c>
      <c r="D14" s="113"/>
      <c r="F14" s="71"/>
      <c r="G14" s="71"/>
      <c r="H14" s="4"/>
    </row>
    <row r="15" spans="1:13" x14ac:dyDescent="0.25">
      <c r="B15" s="11"/>
      <c r="C15" s="111"/>
      <c r="D15" s="113"/>
      <c r="H15" s="4"/>
    </row>
    <row r="16" spans="1:13" x14ac:dyDescent="0.25">
      <c r="A16" s="15" t="s">
        <v>18</v>
      </c>
      <c r="B16" s="16"/>
      <c r="C16" s="112">
        <f>C14+C13</f>
        <v>17011.5</v>
      </c>
      <c r="D16" s="112"/>
      <c r="E16" s="31"/>
      <c r="F16" s="4" t="s">
        <v>80</v>
      </c>
      <c r="G16" s="4" t="s">
        <v>81</v>
      </c>
      <c r="H16" s="71"/>
    </row>
    <row r="17" spans="1:8" x14ac:dyDescent="0.25">
      <c r="B17" s="13"/>
      <c r="C17" s="4"/>
      <c r="D17" s="4"/>
      <c r="F17" s="73" t="s">
        <v>57</v>
      </c>
      <c r="G17" s="73">
        <v>427</v>
      </c>
      <c r="H17" s="74"/>
    </row>
    <row r="18" spans="1:8" ht="16.5" x14ac:dyDescent="0.3">
      <c r="A18" s="103" t="s">
        <v>62</v>
      </c>
      <c r="B18" s="5"/>
      <c r="C18" s="115">
        <v>356</v>
      </c>
      <c r="D18" s="115"/>
      <c r="E18" s="94"/>
      <c r="F18" s="73" t="s">
        <v>82</v>
      </c>
      <c r="G18" s="73">
        <v>13000</v>
      </c>
      <c r="H18" s="100"/>
    </row>
    <row r="19" spans="1:8" x14ac:dyDescent="0.25">
      <c r="A19" s="9"/>
      <c r="B19" s="4"/>
      <c r="C19" s="116">
        <f>C18*C16</f>
        <v>6056094</v>
      </c>
      <c r="D19" s="117" t="s">
        <v>41</v>
      </c>
      <c r="E19" s="95"/>
      <c r="F19" s="73" t="s">
        <v>1</v>
      </c>
      <c r="G19" s="101">
        <f>G17*G18</f>
        <v>5551000</v>
      </c>
      <c r="H19" s="73"/>
    </row>
    <row r="20" spans="1:8" x14ac:dyDescent="0.25">
      <c r="A20" s="9"/>
      <c r="B20" s="31"/>
      <c r="C20" s="118">
        <f>C19*0.9</f>
        <v>5450484.6000000006</v>
      </c>
      <c r="D20" s="117" t="s">
        <v>19</v>
      </c>
      <c r="E20" s="75"/>
      <c r="F20" s="6"/>
      <c r="H20" s="71"/>
    </row>
    <row r="21" spans="1:8" x14ac:dyDescent="0.25">
      <c r="A21" s="9"/>
      <c r="C21" s="118">
        <f>C19*80%</f>
        <v>4844875.2</v>
      </c>
      <c r="D21" s="117" t="s">
        <v>20</v>
      </c>
      <c r="E21" s="75"/>
      <c r="F21" s="31"/>
    </row>
    <row r="22" spans="1:8" x14ac:dyDescent="0.25">
      <c r="A22" s="9"/>
      <c r="E22" s="75"/>
      <c r="H22" s="31">
        <f>G19/I3</f>
        <v>15594.208741813954</v>
      </c>
    </row>
    <row r="23" spans="1:8" x14ac:dyDescent="0.25">
      <c r="A23" s="17" t="s">
        <v>21</v>
      </c>
      <c r="B23" s="18"/>
      <c r="C23" s="119">
        <f>C4*D23</f>
        <v>1153440</v>
      </c>
      <c r="D23" s="119">
        <f>C18*1.2</f>
        <v>427.2</v>
      </c>
      <c r="E23" s="75"/>
    </row>
    <row r="24" spans="1:8" x14ac:dyDescent="0.25">
      <c r="A24" s="9" t="s">
        <v>22</v>
      </c>
      <c r="E24" s="3"/>
    </row>
    <row r="25" spans="1:8" x14ac:dyDescent="0.25">
      <c r="A25" s="19" t="s">
        <v>23</v>
      </c>
      <c r="B25" s="10"/>
      <c r="C25" s="118">
        <f>C19*0.025/12</f>
        <v>12616.862500000001</v>
      </c>
      <c r="D25" s="118"/>
      <c r="E25" s="75"/>
    </row>
    <row r="26" spans="1:8" x14ac:dyDescent="0.25">
      <c r="C26" s="118"/>
      <c r="D26" s="118"/>
      <c r="F26" s="73" t="s">
        <v>76</v>
      </c>
    </row>
    <row r="27" spans="1:8" x14ac:dyDescent="0.25">
      <c r="A27" s="5" t="s">
        <v>79</v>
      </c>
      <c r="B27" s="5"/>
      <c r="C27" s="120"/>
      <c r="D27" s="120"/>
    </row>
    <row r="28" spans="1:8" x14ac:dyDescent="0.25">
      <c r="D28" s="121"/>
    </row>
    <row r="29" spans="1:8" x14ac:dyDescent="0.25">
      <c r="G29" s="3"/>
      <c r="H29" s="3"/>
    </row>
    <row r="30" spans="1:8" ht="18.75" x14ac:dyDescent="0.3">
      <c r="E30" s="106" t="s">
        <v>78</v>
      </c>
      <c r="F30" s="106"/>
      <c r="G30" s="3"/>
      <c r="H30" s="3"/>
    </row>
    <row r="31" spans="1:8" ht="18.75" x14ac:dyDescent="0.3">
      <c r="E31" s="106" t="s">
        <v>77</v>
      </c>
      <c r="F31" s="106"/>
      <c r="G31" s="3"/>
      <c r="H31" s="3"/>
    </row>
    <row r="32" spans="1:8" ht="18.75" x14ac:dyDescent="0.3">
      <c r="E32" s="97" t="s">
        <v>41</v>
      </c>
      <c r="F32" s="97">
        <f>C19</f>
        <v>6056094</v>
      </c>
      <c r="G32" s="3"/>
      <c r="H32" s="3"/>
    </row>
    <row r="33" spans="1:8" ht="18.75" x14ac:dyDescent="0.3">
      <c r="E33" s="97" t="s">
        <v>19</v>
      </c>
      <c r="F33" s="97">
        <f>F32*90%</f>
        <v>5450484.6000000006</v>
      </c>
      <c r="G33" s="3"/>
      <c r="H33" s="75">
        <f>F32*80</f>
        <v>484487520</v>
      </c>
    </row>
    <row r="34" spans="1:8" ht="18.75" x14ac:dyDescent="0.3">
      <c r="E34" s="97" t="s">
        <v>20</v>
      </c>
      <c r="F34" s="97">
        <f>F32*80%</f>
        <v>4844875.2</v>
      </c>
      <c r="G34" s="3"/>
      <c r="H34" s="3"/>
    </row>
    <row r="35" spans="1:8" x14ac:dyDescent="0.25">
      <c r="E35" s="3"/>
      <c r="F35" s="3"/>
      <c r="G35" s="3"/>
      <c r="H35" s="3"/>
    </row>
    <row r="36" spans="1:8" x14ac:dyDescent="0.25">
      <c r="E36" s="3"/>
      <c r="F36" s="3"/>
      <c r="G36" s="3"/>
      <c r="H36" s="3"/>
    </row>
    <row r="37" spans="1:8" x14ac:dyDescent="0.25">
      <c r="E37" s="3"/>
      <c r="F37" s="3"/>
      <c r="G37" s="3">
        <v>378</v>
      </c>
      <c r="H37" s="3"/>
    </row>
    <row r="38" spans="1:8" x14ac:dyDescent="0.25">
      <c r="E38" s="3"/>
      <c r="F38" s="3"/>
      <c r="G38" s="3">
        <f>G37/1.2</f>
        <v>315</v>
      </c>
      <c r="H38" s="3"/>
    </row>
    <row r="39" spans="1:8" x14ac:dyDescent="0.25">
      <c r="G39">
        <v>13285</v>
      </c>
    </row>
    <row r="40" spans="1:8" x14ac:dyDescent="0.25">
      <c r="G40">
        <f>G37*G39</f>
        <v>5021730</v>
      </c>
    </row>
    <row r="41" spans="1:8" x14ac:dyDescent="0.25">
      <c r="G41">
        <f>G40/G38</f>
        <v>15942</v>
      </c>
    </row>
    <row r="46" spans="1:8" x14ac:dyDescent="0.25">
      <c r="A46" s="20"/>
    </row>
    <row r="59" spans="1:1" ht="15.75" x14ac:dyDescent="0.25">
      <c r="A59" s="21"/>
    </row>
    <row r="60" spans="1:1" ht="15.75" x14ac:dyDescent="0.25">
      <c r="A60" s="21"/>
    </row>
    <row r="61" spans="1:1" ht="15.75" x14ac:dyDescent="0.25">
      <c r="A61" s="21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84" spans="3:3" x14ac:dyDescent="0.25">
      <c r="C84" s="117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O5" sqref="O5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7.8554687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73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U1" s="2" t="s">
        <v>37</v>
      </c>
      <c r="V1" s="2"/>
      <c r="W1" s="2"/>
      <c r="X1" s="2"/>
      <c r="Y1" s="2"/>
    </row>
    <row r="2" spans="1:32" x14ac:dyDescent="0.25">
      <c r="B2">
        <v>750</v>
      </c>
      <c r="C2">
        <f>B2*1.2</f>
        <v>900</v>
      </c>
      <c r="D2" s="87">
        <f>C2*1.2</f>
        <v>1080</v>
      </c>
      <c r="E2" s="87">
        <v>10500000</v>
      </c>
      <c r="F2" s="123">
        <f>E2/B2</f>
        <v>14000</v>
      </c>
      <c r="G2" s="77">
        <f>E2/C2</f>
        <v>11666.666666666666</v>
      </c>
      <c r="H2">
        <f>E2/D2</f>
        <v>9722.2222222222226</v>
      </c>
      <c r="O2" s="86">
        <f>P2/1.2</f>
        <v>379.07219999999995</v>
      </c>
      <c r="P2" s="87">
        <f>42.26*10.764</f>
        <v>454.88663999999994</v>
      </c>
      <c r="Q2" s="87">
        <v>6000000</v>
      </c>
      <c r="R2" s="122">
        <f t="shared" ref="R2:R3" si="0">Q2/O2</f>
        <v>15828.119287038196</v>
      </c>
      <c r="S2" s="87">
        <f>Q2/P2</f>
        <v>13190.099405865163</v>
      </c>
      <c r="T2" s="87"/>
      <c r="U2" s="88">
        <v>2022</v>
      </c>
      <c r="V2" s="3"/>
      <c r="W2" s="3"/>
      <c r="X2" s="3"/>
      <c r="Y2" s="3"/>
      <c r="AB2" s="33"/>
    </row>
    <row r="3" spans="1:32" x14ac:dyDescent="0.25">
      <c r="B3" s="92">
        <f>C3/1.2</f>
        <v>555.55555555555566</v>
      </c>
      <c r="C3" s="71">
        <f>D3/1.2</f>
        <v>666.66666666666674</v>
      </c>
      <c r="D3" s="87">
        <v>800</v>
      </c>
      <c r="E3" s="87">
        <v>10000000</v>
      </c>
      <c r="F3" s="102">
        <f t="shared" ref="F3:F8" si="1">E3/B3</f>
        <v>17999.999999999996</v>
      </c>
      <c r="G3" s="77">
        <f t="shared" ref="G3:G7" si="2">E3/C3</f>
        <v>14999.999999999998</v>
      </c>
      <c r="H3">
        <f t="shared" ref="H3:H7" si="3">E3/D3</f>
        <v>12500</v>
      </c>
      <c r="O3" s="86">
        <f t="shared" ref="O3:O5" si="4">P3/1.2</f>
        <v>466.79879999999997</v>
      </c>
      <c r="P3" s="87">
        <f>52.04*10.764</f>
        <v>560.15855999999997</v>
      </c>
      <c r="Q3" s="87">
        <v>7000000</v>
      </c>
      <c r="R3" s="122">
        <f t="shared" si="0"/>
        <v>14995.754059350626</v>
      </c>
      <c r="S3" s="87">
        <f>Q3/P3</f>
        <v>12496.461716125521</v>
      </c>
      <c r="T3" s="87"/>
      <c r="U3" s="88"/>
      <c r="V3" s="3"/>
      <c r="W3" s="3"/>
      <c r="X3" s="3"/>
      <c r="Y3" s="3"/>
      <c r="AF3" s="33"/>
    </row>
    <row r="4" spans="1:32" x14ac:dyDescent="0.25">
      <c r="B4" s="71">
        <f>C4/1.2</f>
        <v>504.16666666666669</v>
      </c>
      <c r="C4">
        <v>605</v>
      </c>
      <c r="D4" s="87">
        <f t="shared" ref="D4:D9" si="5">C4*1.2</f>
        <v>726</v>
      </c>
      <c r="E4" s="87">
        <v>9500000</v>
      </c>
      <c r="F4" s="102">
        <f t="shared" si="1"/>
        <v>18842.975206611569</v>
      </c>
      <c r="G4" s="77">
        <f t="shared" si="2"/>
        <v>15702.479338842975</v>
      </c>
      <c r="H4">
        <f t="shared" si="3"/>
        <v>13085.399449035813</v>
      </c>
      <c r="I4">
        <v>4</v>
      </c>
      <c r="J4">
        <v>404</v>
      </c>
      <c r="O4" s="86">
        <f t="shared" si="4"/>
        <v>554.346</v>
      </c>
      <c r="P4" s="87">
        <f>61.8*10.764</f>
        <v>665.21519999999998</v>
      </c>
      <c r="Q4" s="87">
        <v>9500000</v>
      </c>
      <c r="R4" s="102">
        <f>Q4/O4</f>
        <v>17137.31135428054</v>
      </c>
      <c r="S4" s="87">
        <f>Q4/P4</f>
        <v>14281.092795233784</v>
      </c>
      <c r="T4" s="87"/>
      <c r="U4" s="88"/>
      <c r="V4" s="3"/>
      <c r="W4" s="3"/>
      <c r="X4" s="3"/>
      <c r="Y4" s="3"/>
    </row>
    <row r="5" spans="1:32" x14ac:dyDescent="0.25">
      <c r="B5" s="71">
        <v>400</v>
      </c>
      <c r="C5">
        <f t="shared" ref="C5:C14" si="6">B5*1.2</f>
        <v>480</v>
      </c>
      <c r="D5" s="87">
        <f t="shared" si="5"/>
        <v>576</v>
      </c>
      <c r="E5" s="87">
        <v>6150000</v>
      </c>
      <c r="F5" s="122">
        <f t="shared" si="1"/>
        <v>15375</v>
      </c>
      <c r="G5" s="77">
        <f t="shared" si="2"/>
        <v>12812.5</v>
      </c>
      <c r="H5">
        <f t="shared" si="3"/>
        <v>10677.083333333334</v>
      </c>
      <c r="O5" s="86">
        <f t="shared" si="4"/>
        <v>325.07280000000003</v>
      </c>
      <c r="P5" s="87">
        <f>36.24*10.764</f>
        <v>390.08735999999999</v>
      </c>
      <c r="Q5" s="87">
        <v>5500000</v>
      </c>
      <c r="R5" s="102">
        <f>Q5/O5</f>
        <v>16919.287002788296</v>
      </c>
      <c r="S5" s="87">
        <f>Q5/P5</f>
        <v>14099.405835656917</v>
      </c>
      <c r="T5" s="87"/>
      <c r="U5" s="88"/>
      <c r="V5" s="3"/>
      <c r="W5" s="3"/>
      <c r="X5" s="3"/>
      <c r="Y5" s="3"/>
    </row>
    <row r="6" spans="1:32" x14ac:dyDescent="0.25">
      <c r="B6">
        <v>700</v>
      </c>
      <c r="C6">
        <f t="shared" si="6"/>
        <v>840</v>
      </c>
      <c r="D6" s="87">
        <f t="shared" si="5"/>
        <v>1008</v>
      </c>
      <c r="E6" s="87">
        <v>11500000</v>
      </c>
      <c r="F6" s="87">
        <f t="shared" si="1"/>
        <v>16428.571428571428</v>
      </c>
      <c r="G6" s="77">
        <f t="shared" si="2"/>
        <v>13690.476190476191</v>
      </c>
      <c r="H6">
        <f t="shared" si="3"/>
        <v>11408.730158730159</v>
      </c>
      <c r="O6" s="87">
        <v>337</v>
      </c>
      <c r="P6" s="87">
        <f>37.59*10.764</f>
        <v>404.61876000000001</v>
      </c>
      <c r="Q6" s="87">
        <v>5600000</v>
      </c>
      <c r="R6" s="87">
        <f>Q6/O6</f>
        <v>16617.210682492583</v>
      </c>
      <c r="S6" s="87">
        <f>Q6/P6</f>
        <v>13840.188724813452</v>
      </c>
      <c r="T6" s="87"/>
      <c r="U6" s="88"/>
      <c r="V6" s="3"/>
      <c r="W6" s="3"/>
      <c r="X6" s="3"/>
      <c r="Y6" s="3"/>
    </row>
    <row r="7" spans="1:32" x14ac:dyDescent="0.25">
      <c r="B7">
        <v>650</v>
      </c>
      <c r="C7">
        <f t="shared" si="6"/>
        <v>780</v>
      </c>
      <c r="D7" s="87">
        <f t="shared" si="5"/>
        <v>936</v>
      </c>
      <c r="E7" s="87">
        <v>13000000</v>
      </c>
      <c r="F7" s="122">
        <f t="shared" si="1"/>
        <v>20000</v>
      </c>
      <c r="G7" s="77">
        <f t="shared" si="2"/>
        <v>16666.666666666668</v>
      </c>
      <c r="H7">
        <f t="shared" si="3"/>
        <v>13888.888888888889</v>
      </c>
      <c r="O7" s="87"/>
      <c r="P7" s="87"/>
      <c r="Q7" s="87"/>
      <c r="R7" s="87" t="e">
        <f>T7/#REF!</f>
        <v>#REF!</v>
      </c>
      <c r="S7" s="87"/>
      <c r="T7" s="87"/>
      <c r="U7" s="88"/>
      <c r="V7" s="3"/>
      <c r="W7" s="3"/>
      <c r="X7" s="3"/>
      <c r="Y7" s="3"/>
    </row>
    <row r="8" spans="1:32" x14ac:dyDescent="0.25">
      <c r="B8">
        <v>750</v>
      </c>
      <c r="C8">
        <f t="shared" si="6"/>
        <v>900</v>
      </c>
      <c r="D8" s="87">
        <f t="shared" si="5"/>
        <v>1080</v>
      </c>
      <c r="E8" s="87">
        <v>13000000</v>
      </c>
      <c r="F8" s="102">
        <f t="shared" si="1"/>
        <v>17333.333333333332</v>
      </c>
      <c r="G8" s="77">
        <f t="shared" ref="G8:G9" si="7">F8/C8</f>
        <v>19.25925925925926</v>
      </c>
      <c r="H8">
        <f t="shared" ref="H8:H13" si="8">F8/D8</f>
        <v>16.049382716049383</v>
      </c>
      <c r="O8" s="87"/>
      <c r="P8" s="87"/>
      <c r="Q8" s="87"/>
      <c r="R8" s="87" t="e">
        <f>T8/#REF!</f>
        <v>#REF!</v>
      </c>
      <c r="S8" s="87"/>
      <c r="T8" s="87"/>
      <c r="U8" s="88"/>
      <c r="V8" s="3"/>
      <c r="W8" s="3"/>
      <c r="X8" s="3"/>
      <c r="Y8" s="3"/>
    </row>
    <row r="9" spans="1:32" x14ac:dyDescent="0.25">
      <c r="C9">
        <f t="shared" si="6"/>
        <v>0</v>
      </c>
      <c r="D9" s="87">
        <f t="shared" si="5"/>
        <v>0</v>
      </c>
      <c r="E9" s="87"/>
      <c r="F9" s="87" t="e">
        <f t="shared" ref="F9:F14" si="9">ROUND((E9/B9),0)</f>
        <v>#DIV/0!</v>
      </c>
      <c r="G9" s="77" t="e">
        <f t="shared" si="7"/>
        <v>#DIV/0!</v>
      </c>
      <c r="H9" t="e">
        <f t="shared" si="8"/>
        <v>#DIV/0!</v>
      </c>
      <c r="O9" s="87"/>
      <c r="P9" s="87"/>
      <c r="Q9" s="87"/>
      <c r="R9" s="87" t="e">
        <f>T9/#REF!</f>
        <v>#REF!</v>
      </c>
      <c r="S9" s="87"/>
      <c r="T9" s="87"/>
      <c r="U9" s="3"/>
      <c r="V9" s="3"/>
      <c r="W9" s="3"/>
      <c r="X9" s="3"/>
      <c r="Y9" s="3"/>
    </row>
    <row r="10" spans="1:32" ht="16.5" x14ac:dyDescent="0.3">
      <c r="C10">
        <f t="shared" si="6"/>
        <v>0</v>
      </c>
      <c r="D10" s="87">
        <v>0</v>
      </c>
      <c r="E10" s="87"/>
      <c r="F10" s="87" t="e">
        <f t="shared" si="9"/>
        <v>#DIV/0!</v>
      </c>
      <c r="G10" t="e">
        <f t="shared" ref="G10:G14" si="10">ROUND((E10/C10),0)</f>
        <v>#DIV/0!</v>
      </c>
      <c r="H10" t="e">
        <f t="shared" si="8"/>
        <v>#DIV/0!</v>
      </c>
      <c r="O10" s="87"/>
      <c r="P10" s="87" t="e">
        <f>#REF!*1.1</f>
        <v>#REF!</v>
      </c>
      <c r="Q10" s="87"/>
      <c r="R10" s="87" t="e">
        <f>T10/#REF!</f>
        <v>#REF!</v>
      </c>
      <c r="S10" s="87"/>
      <c r="T10" s="87"/>
      <c r="U10" s="3"/>
      <c r="V10" s="3"/>
      <c r="W10" s="89"/>
      <c r="X10" s="90"/>
      <c r="Y10" s="90"/>
      <c r="Z10" s="22"/>
      <c r="AA10" s="22"/>
      <c r="AB10" s="22"/>
      <c r="AC10" s="22"/>
      <c r="AD10" s="22"/>
    </row>
    <row r="11" spans="1:32" ht="18.75" x14ac:dyDescent="0.25">
      <c r="C11">
        <f t="shared" si="6"/>
        <v>0</v>
      </c>
      <c r="D11">
        <f t="shared" ref="D11:D14" si="11">C11*1.2</f>
        <v>0</v>
      </c>
      <c r="E11" s="87"/>
      <c r="F11" t="e">
        <f t="shared" si="9"/>
        <v>#DIV/0!</v>
      </c>
      <c r="G11" t="e">
        <f t="shared" si="10"/>
        <v>#DIV/0!</v>
      </c>
      <c r="H11" t="e">
        <f t="shared" si="8"/>
        <v>#DIV/0!</v>
      </c>
      <c r="P11" s="87" t="e">
        <f>#REF!*1.1</f>
        <v>#REF!</v>
      </c>
      <c r="Q11" s="87"/>
      <c r="S11" s="87"/>
      <c r="T11" s="87"/>
      <c r="U11" s="3"/>
      <c r="V11" s="3"/>
      <c r="W11" s="91"/>
      <c r="X11" s="3"/>
      <c r="Y11" s="3"/>
    </row>
    <row r="12" spans="1:32" x14ac:dyDescent="0.25">
      <c r="C12">
        <f t="shared" si="6"/>
        <v>0</v>
      </c>
      <c r="D12">
        <f t="shared" si="11"/>
        <v>0</v>
      </c>
      <c r="E12" s="87"/>
      <c r="F12" t="e">
        <f t="shared" si="9"/>
        <v>#DIV/0!</v>
      </c>
      <c r="G12" t="e">
        <f t="shared" si="10"/>
        <v>#DIV/0!</v>
      </c>
      <c r="H12" t="e">
        <f t="shared" si="8"/>
        <v>#DIV/0!</v>
      </c>
      <c r="I12">
        <f t="shared" ref="I12:I14" si="12">U12</f>
        <v>0</v>
      </c>
      <c r="J12">
        <f t="shared" ref="J12:J14" si="13">V12</f>
        <v>0</v>
      </c>
      <c r="P12" s="87" t="e">
        <f>#REF!*1.1</f>
        <v>#REF!</v>
      </c>
      <c r="Q12" s="87"/>
      <c r="S12" s="87"/>
      <c r="T12" s="87"/>
      <c r="U12" s="3"/>
      <c r="V12" s="3"/>
      <c r="W12" s="3"/>
      <c r="X12" s="3"/>
      <c r="Y12" s="3"/>
    </row>
    <row r="13" spans="1:32" x14ac:dyDescent="0.25">
      <c r="B13">
        <v>0</v>
      </c>
      <c r="C13">
        <f t="shared" si="6"/>
        <v>0</v>
      </c>
      <c r="D13">
        <f t="shared" si="11"/>
        <v>0</v>
      </c>
      <c r="E13" s="87"/>
      <c r="F13" t="e">
        <f t="shared" si="9"/>
        <v>#DIV/0!</v>
      </c>
      <c r="G13" t="e">
        <f t="shared" si="10"/>
        <v>#DIV/0!</v>
      </c>
      <c r="H13" t="e">
        <f t="shared" si="8"/>
        <v>#DIV/0!</v>
      </c>
      <c r="I13">
        <f t="shared" si="12"/>
        <v>0</v>
      </c>
      <c r="J13">
        <f t="shared" si="13"/>
        <v>0</v>
      </c>
      <c r="S13" s="87"/>
      <c r="T13" s="87"/>
      <c r="U13" s="3"/>
      <c r="V13" s="3"/>
      <c r="W13" s="3"/>
      <c r="X13" s="3"/>
      <c r="Y13" s="3"/>
    </row>
    <row r="14" spans="1:32" x14ac:dyDescent="0.25">
      <c r="B14">
        <v>0</v>
      </c>
      <c r="C14">
        <f t="shared" si="6"/>
        <v>0</v>
      </c>
      <c r="D14">
        <f t="shared" si="11"/>
        <v>0</v>
      </c>
      <c r="E14" s="87"/>
      <c r="F14" t="e">
        <f t="shared" si="9"/>
        <v>#DIV/0!</v>
      </c>
      <c r="G14" t="e">
        <f t="shared" si="10"/>
        <v>#DIV/0!</v>
      </c>
      <c r="H14" t="e">
        <f t="shared" ref="H14" si="14">ROUND((E14/D14),0)</f>
        <v>#DIV/0!</v>
      </c>
      <c r="I14">
        <f t="shared" si="12"/>
        <v>0</v>
      </c>
      <c r="J14">
        <f t="shared" si="13"/>
        <v>0</v>
      </c>
      <c r="S14" s="87"/>
      <c r="T14" s="87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5">B15*1.2</f>
        <v>0</v>
      </c>
      <c r="D15">
        <f t="shared" ref="D15:D18" si="16">C15*1.2</f>
        <v>0</v>
      </c>
      <c r="E15" s="87"/>
      <c r="F15" t="e">
        <f t="shared" ref="F15:F18" si="17">ROUND((E15/B15),0)</f>
        <v>#DIV/0!</v>
      </c>
      <c r="G15" t="e">
        <f t="shared" ref="G15:G18" si="18">ROUND((E15/C15),0)</f>
        <v>#DIV/0!</v>
      </c>
      <c r="H15" t="e">
        <f t="shared" ref="H15:H18" si="19">ROUND((E15/D15),0)</f>
        <v>#DIV/0!</v>
      </c>
      <c r="I15">
        <f t="shared" ref="I15:J18" si="20">U15</f>
        <v>0</v>
      </c>
      <c r="J15">
        <f t="shared" si="20"/>
        <v>0</v>
      </c>
      <c r="S15" s="87"/>
      <c r="T15" s="87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1">B16*1.2</f>
        <v>0</v>
      </c>
      <c r="D16">
        <f t="shared" si="16"/>
        <v>0</v>
      </c>
      <c r="E16" s="87"/>
      <c r="F16" t="e">
        <f t="shared" si="17"/>
        <v>#DIV/0!</v>
      </c>
      <c r="G16" t="e">
        <f t="shared" si="18"/>
        <v>#DIV/0!</v>
      </c>
      <c r="H16" t="e">
        <f t="shared" si="19"/>
        <v>#DIV/0!</v>
      </c>
      <c r="I16">
        <f t="shared" si="20"/>
        <v>0</v>
      </c>
      <c r="J16">
        <f t="shared" si="20"/>
        <v>0</v>
      </c>
      <c r="S16" s="87"/>
      <c r="T16" s="87"/>
    </row>
    <row r="17" spans="1:25" x14ac:dyDescent="0.25">
      <c r="B17">
        <f t="shared" ref="B17:B18" si="22">O17</f>
        <v>0</v>
      </c>
      <c r="C17">
        <f t="shared" si="21"/>
        <v>0</v>
      </c>
      <c r="D17">
        <f t="shared" si="16"/>
        <v>0</v>
      </c>
      <c r="E17" s="87"/>
      <c r="F17" t="e">
        <f t="shared" si="17"/>
        <v>#DIV/0!</v>
      </c>
      <c r="G17" t="e">
        <f t="shared" si="18"/>
        <v>#DIV/0!</v>
      </c>
      <c r="H17" t="e">
        <f t="shared" si="19"/>
        <v>#DIV/0!</v>
      </c>
      <c r="I17">
        <f t="shared" si="20"/>
        <v>0</v>
      </c>
      <c r="J17">
        <f t="shared" si="20"/>
        <v>0</v>
      </c>
      <c r="S17" s="87"/>
      <c r="T17" s="87"/>
    </row>
    <row r="18" spans="1:25" x14ac:dyDescent="0.25">
      <c r="B18">
        <f t="shared" si="22"/>
        <v>0</v>
      </c>
      <c r="C18">
        <f t="shared" si="21"/>
        <v>0</v>
      </c>
      <c r="D18">
        <f t="shared" si="16"/>
        <v>0</v>
      </c>
      <c r="E18" s="87"/>
      <c r="F18" t="e">
        <f t="shared" si="17"/>
        <v>#DIV/0!</v>
      </c>
      <c r="G18" t="e">
        <f t="shared" si="18"/>
        <v>#DIV/0!</v>
      </c>
      <c r="H18" t="e">
        <f t="shared" si="19"/>
        <v>#DIV/0!</v>
      </c>
      <c r="I18">
        <f t="shared" si="20"/>
        <v>0</v>
      </c>
      <c r="J18">
        <f t="shared" si="20"/>
        <v>0</v>
      </c>
      <c r="S18" s="87"/>
      <c r="T18" s="87"/>
    </row>
    <row r="19" spans="1:25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</row>
    <row r="20" spans="1:25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</row>
    <row r="21" spans="1:25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</row>
    <row r="22" spans="1:25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>
        <f>G22*9500</f>
        <v>3743000</v>
      </c>
      <c r="J22" s="77"/>
      <c r="K22" s="77"/>
      <c r="L22" s="77"/>
      <c r="M22" s="77"/>
      <c r="N22" s="77"/>
      <c r="O22" s="77"/>
    </row>
    <row r="23" spans="1:25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</row>
    <row r="24" spans="1:25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</row>
    <row r="25" spans="1:25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5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5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5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5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5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O30" s="34"/>
      <c r="P30" s="34"/>
      <c r="Q30" s="34"/>
      <c r="R30" s="34"/>
    </row>
    <row r="31" spans="1:25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5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1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1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1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1" x14ac:dyDescent="0.25">
      <c r="B36" s="82"/>
      <c r="C36" s="82"/>
      <c r="D36" s="82"/>
      <c r="E36" s="82"/>
      <c r="F36" s="82"/>
      <c r="G36" s="82"/>
      <c r="H36" s="82"/>
    </row>
    <row r="37" spans="2:21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82"/>
      <c r="C42" s="82"/>
      <c r="D42" s="82"/>
      <c r="E42" s="82"/>
      <c r="F42" s="82"/>
      <c r="G42" s="82"/>
      <c r="H42" s="82"/>
      <c r="N42" s="6"/>
      <c r="O42" s="34"/>
      <c r="P42" s="34"/>
      <c r="Q42" s="34"/>
      <c r="R42" s="34"/>
      <c r="S42" s="6"/>
      <c r="T42" s="6"/>
      <c r="U42" s="6"/>
    </row>
    <row r="43" spans="2:21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34"/>
      <c r="P52" s="34"/>
      <c r="Q52" s="34"/>
      <c r="R52" s="34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6" zoomScale="130" zoomScaleNormal="130" workbookViewId="0"/>
  </sheetViews>
  <sheetFormatPr defaultRowHeight="15" x14ac:dyDescent="0.25"/>
  <sheetData>
    <row r="117" spans="6:13" x14ac:dyDescent="0.25">
      <c r="F117" s="107" t="s">
        <v>55</v>
      </c>
      <c r="G117" s="107"/>
      <c r="H117" s="107"/>
      <c r="I117" s="107"/>
      <c r="J117" s="107"/>
      <c r="K117" s="107"/>
      <c r="L117" s="107"/>
      <c r="M117" s="10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O26:V61"/>
  <sheetViews>
    <sheetView topLeftCell="A4" workbookViewId="0">
      <selection activeCell="U30" sqref="U30"/>
    </sheetView>
  </sheetViews>
  <sheetFormatPr defaultRowHeight="15" x14ac:dyDescent="0.25"/>
  <sheetData>
    <row r="26" spans="15:16" x14ac:dyDescent="0.25">
      <c r="O26" t="s">
        <v>83</v>
      </c>
      <c r="P26">
        <v>8</v>
      </c>
    </row>
    <row r="61" spans="21:22" x14ac:dyDescent="0.25">
      <c r="U61" t="s">
        <v>83</v>
      </c>
      <c r="V61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S125:S127"/>
  <sheetViews>
    <sheetView topLeftCell="A160" workbookViewId="0"/>
  </sheetViews>
  <sheetFormatPr defaultRowHeight="15" x14ac:dyDescent="0.25"/>
  <sheetData>
    <row r="125" spans="19:19" x14ac:dyDescent="0.25">
      <c r="S125">
        <v>390</v>
      </c>
    </row>
    <row r="126" spans="19:19" x14ac:dyDescent="0.25">
      <c r="S126">
        <v>7500000</v>
      </c>
    </row>
    <row r="127" spans="19:19" x14ac:dyDescent="0.25">
      <c r="S127">
        <f>S126/S125</f>
        <v>19230.76923076923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2025-02-07T10:53:14Z</dcterms:modified>
</cp:coreProperties>
</file>