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85" tabRatio="481" activeTab="3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</sheets>
  <calcPr calcId="124519"/>
</workbook>
</file>

<file path=xl/calcChain.xml><?xml version="1.0" encoding="utf-8"?>
<calcChain xmlns="http://schemas.openxmlformats.org/spreadsheetml/2006/main">
  <c r="K58" i="1"/>
  <c r="K53"/>
  <c r="K57"/>
  <c r="H7"/>
  <c r="C4"/>
  <c r="M26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57" s="1"/>
  <c r="I7"/>
  <c r="C46" l="1"/>
  <c r="H12"/>
  <c r="H11"/>
  <c r="H10"/>
  <c r="H9"/>
  <c r="H8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7" s="1"/>
  <c r="C54"/>
  <c r="C55" s="1"/>
  <c r="C56" s="1"/>
  <c r="C47" l="1"/>
  <c r="C48" s="1"/>
  <c r="C53" l="1"/>
  <c r="C49"/>
  <c r="C50"/>
  <c r="C51" s="1"/>
  <c r="C52" s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<sst xmlns="http://schemas.openxmlformats.org/spreadsheetml/2006/main" count="28" uniqueCount="25">
  <si>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</si>
  <si>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</si>
  <si>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</si>
  <si>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</si>
  <si>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</si>
  <si>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</si>
  <si>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</si>
  <si>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</si>
  <si>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</si>
  <si>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</si>
  <si>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</si>
  <si>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</si>
  <si>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</si>
  <si>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</si>
  <si>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</si>
  <si>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</si>
  <si>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</si>
  <si>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</si>
  <si>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</si>
  <si>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</si>
  <si>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</si>
  <si>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</si>
  <si>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</si>
  <si>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</si>
  <si>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Gov.t.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</si>
</sst>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15</xdr:col>
      <xdr:colOff>434487</xdr:colOff>
      <xdr:row>34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607795" cy="5981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6</xdr:row>
      <xdr:rowOff>47625</xdr:rowOff>
    </xdr:from>
    <xdr:to>
      <xdr:col>10</xdr:col>
      <xdr:colOff>205548</xdr:colOff>
      <xdr:row>25</xdr:row>
      <xdr:rowOff>42545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800" y="1190625"/>
          <a:ext cx="5615748" cy="361442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454269</xdr:colOff>
      <xdr:row>21</xdr:row>
      <xdr:rowOff>43961</xdr:rowOff>
    </xdr:from>
    <xdr:to>
      <xdr:col>8</xdr:col>
      <xdr:colOff>184112</xdr:colOff>
      <xdr:row>43</xdr:row>
      <xdr:rowOff>48154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4269" y="4044461"/>
          <a:ext cx="4594920" cy="4195193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4"/>
  <sheetViews>
    <sheetView workbookViewId="0">
      <pane xSplit="3" ySplit="5" topLeftCell="J36" activePane="bottomRight" state="frozen"/>
      <selection pane="topRight" activeCell="D1" sqref="D1"/>
      <selection pane="bottomLeft" activeCell="A6" sqref="A6"/>
      <selection pane="bottomRight" activeCell="C3" sqref="C3"/>
    </sheetView>
  </sheetViews>
  <sheetFormatPr defaultRowHeight="16.5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201</v>
      </c>
      <c r="E2" s="4"/>
      <c r="F2" s="4"/>
      <c r="G2" s="23"/>
      <c r="H2" s="1"/>
    </row>
    <row r="3" spans="1:15">
      <c r="B3" s="22" t="s">
        <v>10</v>
      </c>
      <c r="C3" s="25">
        <v>31000</v>
      </c>
      <c r="D3" s="13"/>
      <c r="E3" s="24"/>
      <c r="F3" s="24"/>
      <c r="G3" s="13"/>
      <c r="H3" s="1"/>
    </row>
    <row r="4" spans="1:15" ht="24" customHeight="1">
      <c r="B4" s="73" t="s">
        <v>21</v>
      </c>
      <c r="C4" s="70">
        <f>ROUND((C2*C3),0)</f>
        <v>6231000</v>
      </c>
      <c r="F4" s="20"/>
      <c r="G4" s="20"/>
    </row>
    <row r="5" spans="1:15">
      <c r="B5" s="11" t="s">
        <v>17</v>
      </c>
    </row>
    <row r="6" spans="1:15" s="3" customFormat="1" ht="60.75" thickBot="1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>
      <c r="B7" s="60" t="s">
        <v>23</v>
      </c>
      <c r="C7" s="63">
        <v>136.30000000000001</v>
      </c>
      <c r="D7" s="40">
        <v>2011</v>
      </c>
      <c r="E7" s="40">
        <v>2025</v>
      </c>
      <c r="F7" s="40">
        <v>60</v>
      </c>
      <c r="G7" s="58">
        <v>21500</v>
      </c>
      <c r="H7" s="67">
        <f>E7-D7</f>
        <v>14</v>
      </c>
      <c r="I7" s="68">
        <f>IF(H7&gt;=5,90*H7/F7,0)</f>
        <v>21</v>
      </c>
      <c r="J7" s="69">
        <f t="shared" ref="J7:J12" si="0">G7/100*I7</f>
        <v>4515</v>
      </c>
      <c r="K7" s="69">
        <f>ROUND((G7-J7),0)</f>
        <v>16985</v>
      </c>
      <c r="L7" s="69">
        <f>ROUND((K7*C7),0)</f>
        <v>2315056</v>
      </c>
      <c r="M7" s="69">
        <f>ROUND((C7*G7),0)</f>
        <v>2930450</v>
      </c>
    </row>
    <row r="8" spans="1:15" ht="17.25" hidden="1" thickBot="1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2315056</v>
      </c>
      <c r="M27" s="15">
        <f>SUM(M7:M26)</f>
        <v>2930450</v>
      </c>
    </row>
    <row r="28" spans="1:14" hidden="1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>
      <c r="B46" s="2" t="s">
        <v>16</v>
      </c>
      <c r="C46" s="70">
        <f>C4</f>
        <v>6231000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>
      <c r="B47" s="2" t="s">
        <v>17</v>
      </c>
      <c r="C47" s="70">
        <f>L27</f>
        <v>2315056</v>
      </c>
      <c r="D47" s="17"/>
      <c r="E47" s="17"/>
      <c r="F47" s="17"/>
      <c r="G47" s="17"/>
      <c r="H47" s="18"/>
      <c r="K47" s="18"/>
    </row>
    <row r="48" spans="2:15">
      <c r="B48" s="11" t="s">
        <v>12</v>
      </c>
      <c r="C48" s="70">
        <f>C46+C47</f>
        <v>8546056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>
      <c r="B49" s="11" t="s">
        <v>13</v>
      </c>
      <c r="C49" s="70">
        <f>ROUND((C48*0.95),0)</f>
        <v>8118753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>
      <c r="B50" s="28" t="s">
        <v>11</v>
      </c>
      <c r="C50" s="70">
        <f>C48*0.8</f>
        <v>6836844.8000000007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>
      <c r="B51" s="33"/>
      <c r="C51" s="70">
        <f>ROUNDUP(C50,0)</f>
        <v>6836845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>
      <c r="B52" s="33"/>
      <c r="C52" s="70">
        <f>C51-C50</f>
        <v>0.19999999925494194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>
      <c r="B53" s="11" t="s">
        <v>14</v>
      </c>
      <c r="C53" s="70">
        <f>ROUND((C48*0.8),0)</f>
        <v>6836845</v>
      </c>
      <c r="D53" s="18"/>
      <c r="E53" s="31"/>
      <c r="F53" s="32"/>
      <c r="G53" s="42"/>
      <c r="H53" s="72"/>
      <c r="I53" s="31">
        <v>27500</v>
      </c>
      <c r="J53" s="42">
        <v>201</v>
      </c>
      <c r="K53" s="31">
        <f>J53*I53</f>
        <v>5527500</v>
      </c>
      <c r="L53" s="42"/>
      <c r="M53" s="42"/>
      <c r="N53" s="42"/>
    </row>
    <row r="54" spans="2:14" hidden="1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>
      <c r="B57" s="11" t="s">
        <v>18</v>
      </c>
      <c r="C57" s="70">
        <f>M27*0.85</f>
        <v>2490882.5</v>
      </c>
      <c r="D57" s="35"/>
      <c r="E57" s="31"/>
      <c r="F57" s="42"/>
      <c r="G57" s="42"/>
      <c r="H57" s="71"/>
      <c r="I57" s="31">
        <v>18000</v>
      </c>
      <c r="J57" s="42">
        <v>136.30000000000001</v>
      </c>
      <c r="K57" s="31">
        <f>J57*I57</f>
        <v>2453400</v>
      </c>
      <c r="L57" s="42"/>
      <c r="M57" s="44"/>
      <c r="N57" s="42"/>
    </row>
    <row r="58" spans="2:14">
      <c r="E58" s="31"/>
      <c r="F58" s="42"/>
      <c r="G58" s="42"/>
      <c r="H58" s="42"/>
      <c r="I58" s="31"/>
      <c r="J58" s="42"/>
      <c r="K58" s="31">
        <f>SUM(K53:K57)</f>
        <v>7980900</v>
      </c>
      <c r="L58" s="42"/>
      <c r="M58" s="44"/>
      <c r="N58" s="42"/>
    </row>
    <row r="59" spans="2:14">
      <c r="E59" s="31"/>
      <c r="F59" s="42"/>
      <c r="G59" s="42"/>
      <c r="H59" s="42" t="s">
        <v>24</v>
      </c>
      <c r="I59" s="31">
        <v>12000</v>
      </c>
      <c r="J59" s="42"/>
      <c r="K59" s="31"/>
      <c r="L59" s="42"/>
      <c r="M59" s="44"/>
      <c r="N59" s="42"/>
    </row>
    <row r="60" spans="2:14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130" zoomScaleNormal="130" workbookViewId="0">
      <selection activeCell="D13" sqref="D13"/>
    </sheetView>
  </sheetViews>
  <sheetFormatPr defaultRowHeight="15"/>
  <cols>
    <col min="3" max="3" width="9.85546875" bestFit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130" zoomScaleNormal="130" workbookViewId="0">
      <selection activeCell="G13" sqref="G13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21" zoomScale="130" zoomScaleNormal="130" workbookViewId="0">
      <selection activeCell="H27" sqref="G27:H27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0" sqref="H1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Listing1</vt:lpstr>
      <vt:lpstr>Listing2</vt:lpstr>
      <vt:lpstr>Listing3</vt:lpstr>
      <vt:lpstr>Listing4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2025-02-03T10:57:09Z</dcterms:modified>
</cp:coreProperties>
</file>