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SMECCC Panvel\vishakha D Salva\"/>
    </mc:Choice>
  </mc:AlternateContent>
  <xr:revisionPtr revIDLastSave="0" documentId="13_ncr:1_{EA261DE6-74EA-4336-B8B0-CCDF39964278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5" r:id="rId5"/>
    <sheet name="Area pg" sheetId="46" r:id="rId6"/>
  </sheets>
  <calcPr calcId="191029"/>
</workbook>
</file>

<file path=xl/calcChain.xml><?xml version="1.0" encoding="utf-8"?>
<calcChain xmlns="http://schemas.openxmlformats.org/spreadsheetml/2006/main">
  <c r="T8" i="4" l="1"/>
  <c r="U8" i="4"/>
  <c r="T6" i="4"/>
  <c r="F22" i="23"/>
  <c r="T3" i="4"/>
  <c r="T2" i="4"/>
  <c r="R3" i="4"/>
  <c r="R4" i="4"/>
  <c r="R5" i="4"/>
  <c r="R9" i="4"/>
  <c r="R10" i="4"/>
  <c r="R11" i="4"/>
  <c r="R12" i="4"/>
  <c r="R13" i="4"/>
  <c r="R14" i="4"/>
  <c r="R15" i="4"/>
  <c r="R16" i="4"/>
  <c r="Q3" i="4"/>
  <c r="Q4" i="4"/>
  <c r="T4" i="4" s="1"/>
  <c r="Q5" i="4"/>
  <c r="T5" i="4" s="1"/>
  <c r="Q6" i="4"/>
  <c r="R6" i="4" s="1"/>
  <c r="Q7" i="4"/>
  <c r="T7" i="4" s="1"/>
  <c r="Q8" i="4"/>
  <c r="R8" i="4" s="1"/>
  <c r="Q9" i="4"/>
  <c r="Q10" i="4"/>
  <c r="Q11" i="4"/>
  <c r="Q12" i="4"/>
  <c r="Q13" i="4"/>
  <c r="Q14" i="4"/>
  <c r="Q15" i="4"/>
  <c r="R2" i="4"/>
  <c r="Q2" i="4"/>
  <c r="R7" i="4" l="1"/>
  <c r="U7" i="4" s="1"/>
  <c r="C3" i="4"/>
  <c r="C4" i="4"/>
  <c r="C5" i="4"/>
  <c r="C6" i="4"/>
  <c r="C7" i="4"/>
  <c r="C8" i="4"/>
  <c r="C9" i="4"/>
  <c r="C10" i="4"/>
  <c r="I10" i="23" l="1"/>
  <c r="I8" i="23"/>
  <c r="C2" i="4"/>
  <c r="B33" i="23" l="1"/>
  <c r="I4" i="23"/>
  <c r="D3" i="4"/>
  <c r="D5" i="4"/>
  <c r="D7" i="4"/>
  <c r="D8" i="4"/>
  <c r="D9" i="4"/>
  <c r="D6" i="4"/>
  <c r="C11" i="4"/>
  <c r="C12" i="4"/>
  <c r="D4" i="4"/>
  <c r="D2" i="4"/>
  <c r="U6" i="4"/>
  <c r="U5" i="4"/>
  <c r="U4" i="4"/>
  <c r="U3" i="4"/>
  <c r="U2" i="4"/>
  <c r="D2" i="25"/>
  <c r="C13" i="4"/>
  <c r="C14" i="4"/>
  <c r="T9" i="4" l="1"/>
  <c r="F6" i="4"/>
  <c r="F5" i="4"/>
  <c r="F3" i="4"/>
  <c r="G7" i="4"/>
  <c r="C15" i="4"/>
  <c r="F4" i="4"/>
  <c r="F2" i="4"/>
  <c r="T10" i="4" l="1"/>
  <c r="G4" i="4" l="1"/>
  <c r="G5" i="4"/>
  <c r="G6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C21" i="23"/>
  <c r="J18" i="4"/>
  <c r="I18" i="4"/>
  <c r="J17" i="4"/>
  <c r="I17" i="4"/>
  <c r="J16" i="4"/>
  <c r="I16" i="4"/>
  <c r="J15" i="4"/>
  <c r="I15" i="4"/>
  <c r="H33" i="23" l="1"/>
  <c r="F33" i="23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</calcChain>
</file>

<file path=xl/sharedStrings.xml><?xml version="1.0" encoding="utf-8"?>
<sst xmlns="http://schemas.openxmlformats.org/spreadsheetml/2006/main" count="107" uniqueCount="87">
  <si>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</si>
  <si>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</si>
  <si>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</si>
  <si>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</si>
  <si>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</si>
  <si>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</si>
  <si>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</si>
  <si>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</si>
  <si>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</si>
  <si>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</si>
  <si>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</si>
  <si>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</si>
  <si>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</si>
  <si>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</si>
  <si>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</si>
  <si>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</si>
  <si>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</si>
  <si>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</si>
  <si>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</si>
  <si>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</si>
  <si>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</si>
  <si>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</si>
  <si>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</si>
  <si>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</si>
  <si>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</si>
  <si>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</si>
  <si>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</si>
  <si>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</si>
  <si>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</si>
  <si>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</si>
  <si>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</si>
  <si>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</si>
  <si>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</si>
  <si>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</si>
  <si>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</si>
  <si>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</si>
  <si>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</si>
  <si>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</si>
  <si>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</si>
  <si>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</si>
  <si>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</si>
  <si>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</si>
  <si>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</si>
  <si>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</si>
  <si>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</si>
  <si>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</si>
  <si>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</si>
  <si>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</si>
  <si>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</si>
  <si>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</si>
  <si>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</si>
  <si>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</si>
  <si>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</si>
  <si>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</si>
  <si>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</si>
  <si>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</si>
  <si>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</si>
  <si>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</si>
  <si>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</si>
  <si>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</si>
  <si>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</si>
  <si>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</si>
  <si>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</si>
  <si>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</si>
  <si>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</si>
  <si>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</si>
  <si>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</si>
  <si>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</si>
  <si>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</si>
  <si>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</si>
  <si>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</si>
  <si>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Flat No</t>
  </si>
  <si>
    <t>Sq. M.</t>
  </si>
  <si>
    <t>10th Flr</t>
  </si>
  <si>
    <t>Lead No. 14089</t>
  </si>
  <si>
    <t>SBI (RASMECCC Panvel)</t>
  </si>
  <si>
    <t>Vishakha D Salva</t>
  </si>
  <si>
    <t>BUA (10%)</t>
  </si>
  <si>
    <t>30.01.2025</t>
  </si>
  <si>
    <t xml:space="preserve">Ageement </t>
  </si>
  <si>
    <t>SBI -RASMECCC Panvel - vishakha D Salva - Flat No. 1001, 10th Floor, A-Wing, Tanishkaa Vikrant Bldg, Ghatkopar (East), Mumbai</t>
  </si>
  <si>
    <t>4 BHK</t>
  </si>
  <si>
    <t>rate on CA</t>
  </si>
  <si>
    <t>Built up area (10%)</t>
  </si>
  <si>
    <t>Bal</t>
  </si>
  <si>
    <t>Tot CA</t>
  </si>
  <si>
    <t>new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</si>
</sst>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4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3" fontId="14" fillId="0" borderId="0" xfId="0" applyNumberFormat="1" applyFont="1"/>
    <xf numFmtId="43" fontId="16" fillId="0" borderId="0" xfId="0" applyNumberFormat="1" applyFont="1"/>
    <xf numFmtId="0" fontId="16" fillId="0" borderId="0" xfId="0" applyFont="1"/>
    <xf numFmtId="0" fontId="2" fillId="0" borderId="0" xfId="0" applyFont="1" applyAlignment="1">
      <alignment horizontal="center"/>
    </xf>
    <xf numFmtId="0" fontId="16" fillId="2" borderId="0" xfId="0" applyFont="1" applyFill="1" applyAlignment="1">
      <alignment horizontal="center"/>
    </xf>
    <xf numFmtId="43" fontId="2" fillId="2" borderId="0" xfId="1" applyFont="1" applyFill="1"/>
    <xf numFmtId="4" fontId="0" fillId="2" borderId="0" xfId="0" applyNumberFormat="1" applyFill="1"/>
    <xf numFmtId="43" fontId="17" fillId="0" borderId="8" xfId="1" applyFont="1" applyFill="1" applyBorder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Font="1" applyBorder="1"/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0" fillId="0" borderId="0" xfId="0" applyNumberFormat="1" applyFont="1"/>
    <xf numFmtId="0" fontId="0" fillId="0" borderId="0" xfId="0" applyFont="1"/>
    <xf numFmtId="43" fontId="0" fillId="0" borderId="7" xfId="0" applyNumberFormat="1" applyFont="1" applyBorder="1"/>
    <xf numFmtId="43" fontId="0" fillId="2" borderId="0" xfId="0" applyNumberFormat="1" applyFont="1" applyFill="1"/>
    <xf numFmtId="0" fontId="0" fillId="0" borderId="3" xfId="0" applyFont="1" applyBorder="1"/>
    <xf numFmtId="0" fontId="0" fillId="0" borderId="5" xfId="0" applyFont="1" applyBorder="1"/>
    <xf numFmtId="43" fontId="2" fillId="0" borderId="0" xfId="1" applyFont="1" applyFill="1" applyBorder="1"/>
    <xf numFmtId="1" fontId="0" fillId="0" borderId="0" xfId="0" applyNumberFormat="1" applyFont="1"/>
    <xf numFmtId="4" fontId="0" fillId="0" borderId="0" xfId="0" applyNumberFormat="1" applyFill="1"/>
    <xf numFmtId="4" fontId="0" fillId="3" borderId="0" xfId="0" applyNumberFormat="1" applyFill="1"/>
    <xf numFmtId="43" fontId="2" fillId="3" borderId="0" xfId="0" applyNumberFormat="1" applyFont="1" applyFill="1"/>
    <xf numFmtId="0" fontId="2" fillId="3" borderId="0" xfId="0" applyFon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385258</xdr:colOff>
      <xdr:row>44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89D62E-BEE1-C55C-03A4-743B0C0CB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135" y="190500"/>
          <a:ext cx="9507277" cy="8259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12</xdr:col>
      <xdr:colOff>477337</xdr:colOff>
      <xdr:row>44</xdr:row>
      <xdr:rowOff>10678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D87B95-C56C-155D-8314-C95A97A08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"/>
          <a:ext cx="7792537" cy="8259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14</xdr:col>
      <xdr:colOff>572771</xdr:colOff>
      <xdr:row>81</xdr:row>
      <xdr:rowOff>124773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118DE3-D6E0-9F9D-76E2-E9BADD533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9107171" cy="6792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14</xdr:col>
      <xdr:colOff>544192</xdr:colOff>
      <xdr:row>116</xdr:row>
      <xdr:rowOff>143772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B5373F-9C3D-4516-9C4D-40E0F672F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811500"/>
          <a:ext cx="9078592" cy="64302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11</xdr:col>
      <xdr:colOff>524884</xdr:colOff>
      <xdr:row>161</xdr:row>
      <xdr:rowOff>58275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D9EA9B-00CB-5FBA-43BB-2CF03D33D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669500"/>
          <a:ext cx="7230484" cy="8059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11</xdr:col>
      <xdr:colOff>381989</xdr:colOff>
      <xdr:row>205</xdr:row>
      <xdr:rowOff>163064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0B2DEBA-1F8D-2E67-FE02-FD84EAE25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051500"/>
          <a:ext cx="7087589" cy="8164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14</xdr:col>
      <xdr:colOff>534666</xdr:colOff>
      <xdr:row>249</xdr:row>
      <xdr:rowOff>48748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809ADCE-2230-96AE-3B50-319C61639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433500"/>
          <a:ext cx="9069066" cy="8049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11</xdr:col>
      <xdr:colOff>353410</xdr:colOff>
      <xdr:row>296</xdr:row>
      <xdr:rowOff>134539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980FEF9-B7E3-C326-5195-12CAEF8F6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8006000"/>
          <a:ext cx="7059010" cy="8516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57924</xdr:colOff>
      <xdr:row>42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B50BD8-6648-E045-2E01-1401BF14E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544324" cy="7859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9</xdr:col>
      <xdr:colOff>57924</xdr:colOff>
      <xdr:row>80</xdr:row>
      <xdr:rowOff>931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156484-9C17-2364-927C-C938203E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5544324" cy="66684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6"/>
      <c r="H1" s="36"/>
    </row>
    <row r="2" spans="2:17" ht="15.75" thickBot="1" x14ac:dyDescent="0.3">
      <c r="D2">
        <f>215620*0.5</f>
        <v>107810</v>
      </c>
      <c r="E2" s="32">
        <f>C3+D2</f>
        <v>323430</v>
      </c>
      <c r="G2" s="103" t="s">
        <v>43</v>
      </c>
      <c r="H2" s="104"/>
    </row>
    <row r="3" spans="2:17" ht="15.75" thickBot="1" x14ac:dyDescent="0.3">
      <c r="B3" s="24" t="s">
        <v>33</v>
      </c>
      <c r="C3" s="26">
        <v>215620</v>
      </c>
      <c r="D3" s="24"/>
      <c r="E3" s="24"/>
      <c r="F3" s="24"/>
      <c r="G3" s="37" t="s">
        <v>44</v>
      </c>
      <c r="H3" s="38" t="s">
        <v>45</v>
      </c>
      <c r="I3" s="39"/>
      <c r="K3" s="40" t="s">
        <v>46</v>
      </c>
      <c r="L3" s="41"/>
      <c r="N3" s="42" t="s">
        <v>47</v>
      </c>
      <c r="O3" s="43"/>
      <c r="P3" s="43"/>
      <c r="Q3" s="44"/>
    </row>
    <row r="4" spans="2:17" ht="27" thickBot="1" x14ac:dyDescent="0.3">
      <c r="B4" s="24" t="s">
        <v>34</v>
      </c>
      <c r="C4" s="26">
        <v>107810</v>
      </c>
      <c r="D4" s="24"/>
      <c r="E4" s="24"/>
      <c r="F4" s="24"/>
      <c r="G4" s="45">
        <v>1</v>
      </c>
      <c r="H4" s="46">
        <v>0</v>
      </c>
      <c r="I4" s="47">
        <v>100</v>
      </c>
      <c r="K4" s="48" t="s">
        <v>24</v>
      </c>
      <c r="L4" s="49" t="s">
        <v>25</v>
      </c>
      <c r="N4" s="37" t="s">
        <v>44</v>
      </c>
      <c r="O4" s="50" t="s">
        <v>45</v>
      </c>
      <c r="P4" s="51"/>
    </row>
    <row r="5" spans="2:17" ht="15.75" thickBot="1" x14ac:dyDescent="0.3">
      <c r="B5" s="24" t="s">
        <v>48</v>
      </c>
      <c r="C5" s="27">
        <f>C3+C4</f>
        <v>323430</v>
      </c>
      <c r="D5" s="28" t="s">
        <v>35</v>
      </c>
      <c r="E5" s="29">
        <f>ROUND(C5/10.764,0)</f>
        <v>30047</v>
      </c>
      <c r="F5" s="28" t="s">
        <v>36</v>
      </c>
      <c r="G5" s="45">
        <v>2</v>
      </c>
      <c r="H5" s="46">
        <v>0</v>
      </c>
      <c r="I5" s="47">
        <v>100</v>
      </c>
      <c r="K5" s="47">
        <v>2554.8123374210331</v>
      </c>
      <c r="L5" s="52">
        <v>2248.2348569305091</v>
      </c>
      <c r="N5" s="45">
        <v>1</v>
      </c>
      <c r="O5" s="53">
        <v>0</v>
      </c>
      <c r="P5" s="47">
        <v>100</v>
      </c>
    </row>
    <row r="6" spans="2:17" ht="15.75" thickBot="1" x14ac:dyDescent="0.3">
      <c r="B6" s="24" t="s">
        <v>49</v>
      </c>
      <c r="C6" s="26">
        <v>18400</v>
      </c>
      <c r="D6" s="24"/>
      <c r="E6" s="24"/>
      <c r="F6" s="24"/>
      <c r="G6" s="45">
        <v>3</v>
      </c>
      <c r="H6" s="46">
        <v>5</v>
      </c>
      <c r="I6" s="47">
        <v>95</v>
      </c>
      <c r="K6" s="54" t="s">
        <v>2</v>
      </c>
      <c r="L6" s="55" t="s">
        <v>26</v>
      </c>
      <c r="N6" s="45">
        <v>2</v>
      </c>
      <c r="O6" s="53">
        <v>0</v>
      </c>
      <c r="P6" s="47">
        <v>100</v>
      </c>
    </row>
    <row r="7" spans="2:17" ht="15.75" thickBot="1" x14ac:dyDescent="0.3">
      <c r="B7" s="24" t="s">
        <v>50</v>
      </c>
      <c r="C7" s="27">
        <f>C5-C6</f>
        <v>305030</v>
      </c>
      <c r="D7" s="24"/>
      <c r="E7" s="24"/>
      <c r="F7" s="24"/>
      <c r="G7" s="45">
        <v>4</v>
      </c>
      <c r="H7" s="46">
        <v>5</v>
      </c>
      <c r="I7" s="47">
        <v>95</v>
      </c>
      <c r="K7" s="47" t="s">
        <v>28</v>
      </c>
      <c r="L7" s="52" t="s">
        <v>29</v>
      </c>
      <c r="N7" s="45">
        <v>3</v>
      </c>
      <c r="O7" s="53">
        <v>5</v>
      </c>
      <c r="P7" s="47">
        <v>95</v>
      </c>
    </row>
    <row r="8" spans="2:17" ht="15.75" thickBot="1" x14ac:dyDescent="0.3">
      <c r="B8" s="24" t="s">
        <v>51</v>
      </c>
      <c r="C8" s="56">
        <v>0.08</v>
      </c>
      <c r="D8" s="57">
        <f>1-C8</f>
        <v>0.92</v>
      </c>
      <c r="E8" s="24"/>
      <c r="F8" s="24"/>
      <c r="G8" s="45">
        <v>5</v>
      </c>
      <c r="H8" s="46">
        <v>5</v>
      </c>
      <c r="I8" s="47">
        <v>95</v>
      </c>
      <c r="K8" s="47"/>
      <c r="L8" s="52"/>
      <c r="N8" s="45">
        <v>4</v>
      </c>
      <c r="O8" s="53">
        <v>5</v>
      </c>
      <c r="P8" s="47">
        <v>95</v>
      </c>
    </row>
    <row r="9" spans="2:17" ht="15.75" thickBot="1" x14ac:dyDescent="0.3">
      <c r="B9" s="30" t="s">
        <v>52</v>
      </c>
      <c r="D9" s="27">
        <f>ROUND(C7*D8,0)</f>
        <v>280628</v>
      </c>
      <c r="E9" s="24"/>
      <c r="F9" s="24"/>
      <c r="G9" s="45">
        <v>6</v>
      </c>
      <c r="H9" s="46">
        <v>6</v>
      </c>
      <c r="I9" s="47">
        <v>94</v>
      </c>
      <c r="K9" s="58" t="s">
        <v>27</v>
      </c>
      <c r="L9" s="59">
        <v>0.05</v>
      </c>
      <c r="N9" s="45">
        <v>5</v>
      </c>
      <c r="O9" s="53">
        <v>5</v>
      </c>
      <c r="P9" s="47">
        <v>95</v>
      </c>
    </row>
    <row r="10" spans="2:17" ht="15.75" thickBot="1" x14ac:dyDescent="0.3">
      <c r="B10" s="24" t="s">
        <v>53</v>
      </c>
      <c r="C10" s="27">
        <f>C6+D9</f>
        <v>299028</v>
      </c>
      <c r="D10" s="28" t="s">
        <v>35</v>
      </c>
      <c r="E10" s="29">
        <f>ROUND(C10/10.764,0)</f>
        <v>27780</v>
      </c>
      <c r="F10" s="28" t="s">
        <v>36</v>
      </c>
      <c r="G10" s="45">
        <v>7</v>
      </c>
      <c r="H10" s="46">
        <v>7</v>
      </c>
      <c r="I10" s="47">
        <v>93</v>
      </c>
      <c r="K10" s="60" t="s">
        <v>30</v>
      </c>
      <c r="L10" s="59">
        <v>0.1</v>
      </c>
      <c r="N10" s="45">
        <v>6</v>
      </c>
      <c r="O10" s="53">
        <v>6.5</v>
      </c>
      <c r="P10" s="47">
        <f t="shared" ref="P10:P63" si="0">P9-1.5</f>
        <v>93.5</v>
      </c>
    </row>
    <row r="11" spans="2:17" ht="15.75" thickBot="1" x14ac:dyDescent="0.3">
      <c r="C11" s="31"/>
      <c r="G11" s="45">
        <v>8</v>
      </c>
      <c r="H11" s="46">
        <v>8</v>
      </c>
      <c r="I11" s="47">
        <v>92</v>
      </c>
      <c r="K11" s="47" t="s">
        <v>31</v>
      </c>
      <c r="L11" s="59">
        <v>0.15</v>
      </c>
      <c r="N11" s="45">
        <v>7</v>
      </c>
      <c r="O11" s="53">
        <v>8</v>
      </c>
      <c r="P11" s="47">
        <f t="shared" si="0"/>
        <v>92</v>
      </c>
    </row>
    <row r="12" spans="2:17" ht="15.75" thickBot="1" x14ac:dyDescent="0.3">
      <c r="B12" s="25" t="s">
        <v>37</v>
      </c>
      <c r="C12" s="33">
        <v>2024</v>
      </c>
      <c r="E12" s="32"/>
      <c r="G12" s="45">
        <v>9</v>
      </c>
      <c r="H12" s="46">
        <v>9</v>
      </c>
      <c r="I12" s="47">
        <v>91</v>
      </c>
      <c r="K12" s="61" t="s">
        <v>32</v>
      </c>
      <c r="L12" s="62">
        <v>0.2</v>
      </c>
      <c r="N12" s="45">
        <v>8</v>
      </c>
      <c r="O12" s="53">
        <v>9.5</v>
      </c>
      <c r="P12" s="47">
        <f t="shared" si="0"/>
        <v>90.5</v>
      </c>
    </row>
    <row r="13" spans="2:17" ht="15.75" thickBot="1" x14ac:dyDescent="0.3">
      <c r="B13" s="25" t="s">
        <v>38</v>
      </c>
      <c r="C13" s="33">
        <v>2016</v>
      </c>
      <c r="D13" s="32"/>
      <c r="G13" s="45">
        <v>10</v>
      </c>
      <c r="H13" s="46">
        <v>10</v>
      </c>
      <c r="I13" s="47">
        <v>90</v>
      </c>
      <c r="K13" s="63"/>
      <c r="L13" s="64"/>
      <c r="N13" s="45">
        <v>9</v>
      </c>
      <c r="O13" s="53">
        <v>11</v>
      </c>
      <c r="P13" s="47">
        <f t="shared" si="0"/>
        <v>89</v>
      </c>
    </row>
    <row r="14" spans="2:17" ht="15.75" thickBot="1" x14ac:dyDescent="0.3">
      <c r="B14" s="25" t="s">
        <v>39</v>
      </c>
      <c r="C14" s="33">
        <f>C12-C13</f>
        <v>8</v>
      </c>
      <c r="G14" s="45">
        <v>11</v>
      </c>
      <c r="H14" s="46">
        <v>11</v>
      </c>
      <c r="I14" s="47">
        <v>89</v>
      </c>
      <c r="K14" s="65"/>
      <c r="L14" s="66"/>
      <c r="N14" s="45">
        <v>10</v>
      </c>
      <c r="O14" s="53">
        <v>12.5</v>
      </c>
      <c r="P14" s="47">
        <f t="shared" si="0"/>
        <v>87.5</v>
      </c>
    </row>
    <row r="15" spans="2:17" ht="17.25" thickBot="1" x14ac:dyDescent="0.35">
      <c r="B15" s="67" t="s">
        <v>54</v>
      </c>
      <c r="C15" s="25">
        <f>60-C14</f>
        <v>52</v>
      </c>
      <c r="G15" s="45">
        <v>12</v>
      </c>
      <c r="H15" s="46">
        <v>12</v>
      </c>
      <c r="I15" s="47">
        <v>88</v>
      </c>
      <c r="N15" s="45">
        <v>11</v>
      </c>
      <c r="O15" s="53">
        <v>14</v>
      </c>
      <c r="P15" s="47">
        <f t="shared" si="0"/>
        <v>86</v>
      </c>
    </row>
    <row r="16" spans="2:17" ht="15.75" thickBot="1" x14ac:dyDescent="0.3">
      <c r="E16" s="32"/>
      <c r="G16" s="45">
        <v>13</v>
      </c>
      <c r="H16" s="46">
        <v>13</v>
      </c>
      <c r="I16" s="47">
        <v>87</v>
      </c>
      <c r="J16" s="32"/>
      <c r="N16" s="45">
        <v>12</v>
      </c>
      <c r="O16" s="53">
        <v>15.5</v>
      </c>
      <c r="P16" s="47">
        <f t="shared" si="0"/>
        <v>84.5</v>
      </c>
    </row>
    <row r="17" spans="1:16" ht="15.75" thickBot="1" x14ac:dyDescent="0.3">
      <c r="C17" s="32"/>
      <c r="G17" s="45">
        <v>14</v>
      </c>
      <c r="H17" s="46">
        <v>14</v>
      </c>
      <c r="I17" s="47">
        <v>86</v>
      </c>
      <c r="K17" s="32"/>
      <c r="L17" s="32"/>
      <c r="N17" s="45">
        <v>13</v>
      </c>
      <c r="O17" s="53">
        <v>17</v>
      </c>
      <c r="P17" s="47">
        <f t="shared" si="0"/>
        <v>83</v>
      </c>
    </row>
    <row r="18" spans="1:16" ht="15.75" thickBot="1" x14ac:dyDescent="0.3">
      <c r="G18" s="45">
        <v>15</v>
      </c>
      <c r="H18" s="46">
        <v>15</v>
      </c>
      <c r="I18" s="47">
        <v>85</v>
      </c>
      <c r="J18" s="32"/>
      <c r="L18" s="32"/>
      <c r="N18" s="45">
        <v>14</v>
      </c>
      <c r="O18" s="53">
        <v>18.5</v>
      </c>
      <c r="P18" s="47">
        <f t="shared" si="0"/>
        <v>81.5</v>
      </c>
    </row>
    <row r="19" spans="1:16" ht="15.75" thickBot="1" x14ac:dyDescent="0.3">
      <c r="B19" s="24"/>
      <c r="C19" s="26"/>
      <c r="D19" s="24"/>
      <c r="E19" s="24"/>
      <c r="F19" s="24"/>
      <c r="G19" s="45">
        <v>16</v>
      </c>
      <c r="H19" s="46">
        <v>16</v>
      </c>
      <c r="I19" s="47">
        <v>84</v>
      </c>
      <c r="N19" s="45">
        <v>15</v>
      </c>
      <c r="O19" s="53">
        <v>20</v>
      </c>
      <c r="P19" s="47">
        <f t="shared" si="0"/>
        <v>80</v>
      </c>
    </row>
    <row r="20" spans="1:16" ht="15.75" thickBot="1" x14ac:dyDescent="0.3">
      <c r="B20" s="24"/>
      <c r="C20" s="26"/>
      <c r="D20" s="24"/>
      <c r="E20" s="24"/>
      <c r="F20" s="24"/>
      <c r="G20" s="45">
        <v>17</v>
      </c>
      <c r="H20" s="46">
        <v>17</v>
      </c>
      <c r="I20" s="47">
        <v>83</v>
      </c>
      <c r="N20" s="45">
        <v>16</v>
      </c>
      <c r="O20" s="53">
        <v>21.5</v>
      </c>
      <c r="P20" s="47">
        <f t="shared" si="0"/>
        <v>78.5</v>
      </c>
    </row>
    <row r="21" spans="1:16" ht="15.75" thickBot="1" x14ac:dyDescent="0.3">
      <c r="B21" s="24"/>
      <c r="C21" s="27"/>
      <c r="D21" s="28"/>
      <c r="E21" s="29"/>
      <c r="F21" s="28"/>
      <c r="G21" s="45">
        <v>18</v>
      </c>
      <c r="H21" s="46">
        <v>18</v>
      </c>
      <c r="I21" s="47">
        <v>82</v>
      </c>
      <c r="N21" s="45">
        <v>17</v>
      </c>
      <c r="O21" s="53">
        <v>23</v>
      </c>
      <c r="P21" s="47">
        <f t="shared" si="0"/>
        <v>77</v>
      </c>
    </row>
    <row r="22" spans="1:16" ht="15.75" thickBot="1" x14ac:dyDescent="0.3">
      <c r="B22" s="24"/>
      <c r="C22" s="26"/>
      <c r="D22" s="24"/>
      <c r="E22" s="24"/>
      <c r="F22" s="24"/>
      <c r="G22" s="45">
        <v>19</v>
      </c>
      <c r="H22" s="46">
        <v>19</v>
      </c>
      <c r="I22" s="47">
        <v>81</v>
      </c>
      <c r="N22" s="45">
        <v>18</v>
      </c>
      <c r="O22" s="53">
        <v>24.5</v>
      </c>
      <c r="P22" s="47">
        <f t="shared" si="0"/>
        <v>75.5</v>
      </c>
    </row>
    <row r="23" spans="1:16" ht="15.75" thickBot="1" x14ac:dyDescent="0.3">
      <c r="B23" s="24"/>
      <c r="C23" s="26"/>
      <c r="D23" s="24"/>
      <c r="E23" s="24"/>
      <c r="F23" s="24"/>
      <c r="G23" s="45">
        <v>20</v>
      </c>
      <c r="H23" s="46">
        <v>20</v>
      </c>
      <c r="I23" s="47">
        <v>80</v>
      </c>
      <c r="N23" s="45">
        <v>19</v>
      </c>
      <c r="O23" s="53">
        <v>26</v>
      </c>
      <c r="P23" s="47">
        <f t="shared" si="0"/>
        <v>74</v>
      </c>
    </row>
    <row r="24" spans="1:16" ht="15.75" thickBot="1" x14ac:dyDescent="0.3">
      <c r="B24" s="30"/>
      <c r="C24" s="26"/>
      <c r="D24" s="24"/>
      <c r="E24" s="24"/>
      <c r="F24" s="24"/>
      <c r="G24" s="45">
        <v>21</v>
      </c>
      <c r="H24" s="46">
        <v>21</v>
      </c>
      <c r="I24" s="47">
        <v>79</v>
      </c>
      <c r="N24" s="45">
        <v>20</v>
      </c>
      <c r="O24" s="53">
        <v>27.5</v>
      </c>
      <c r="P24" s="47">
        <f t="shared" si="0"/>
        <v>72.5</v>
      </c>
    </row>
    <row r="25" spans="1:16" ht="15.75" thickBot="1" x14ac:dyDescent="0.3">
      <c r="B25" s="24"/>
      <c r="C25" s="27"/>
      <c r="D25" s="28"/>
      <c r="E25" s="29"/>
      <c r="F25" s="28"/>
      <c r="G25" s="45">
        <v>22</v>
      </c>
      <c r="H25" s="46">
        <v>22</v>
      </c>
      <c r="I25" s="47">
        <v>78</v>
      </c>
      <c r="N25" s="45">
        <v>21</v>
      </c>
      <c r="O25" s="53">
        <v>29</v>
      </c>
      <c r="P25" s="47">
        <f t="shared" si="0"/>
        <v>71</v>
      </c>
    </row>
    <row r="26" spans="1:16" ht="15.75" thickBot="1" x14ac:dyDescent="0.3">
      <c r="G26" s="45">
        <v>23</v>
      </c>
      <c r="H26" s="46">
        <v>23</v>
      </c>
      <c r="I26" s="47">
        <v>77</v>
      </c>
      <c r="N26" s="45">
        <v>22</v>
      </c>
      <c r="O26" s="53">
        <v>30.5</v>
      </c>
      <c r="P26" s="47">
        <f t="shared" si="0"/>
        <v>69.5</v>
      </c>
    </row>
    <row r="27" spans="1:16" ht="15.75" thickBot="1" x14ac:dyDescent="0.3">
      <c r="G27" s="45">
        <v>24</v>
      </c>
      <c r="H27" s="46">
        <v>24</v>
      </c>
      <c r="I27" s="47">
        <v>76</v>
      </c>
      <c r="N27" s="45">
        <v>23</v>
      </c>
      <c r="O27" s="53">
        <v>32</v>
      </c>
      <c r="P27" s="47">
        <f t="shared" si="0"/>
        <v>68</v>
      </c>
    </row>
    <row r="28" spans="1:16" ht="15.75" thickBot="1" x14ac:dyDescent="0.3">
      <c r="G28" s="45">
        <v>25</v>
      </c>
      <c r="H28" s="46">
        <v>25</v>
      </c>
      <c r="I28" s="47">
        <v>75</v>
      </c>
      <c r="N28" s="45">
        <v>24</v>
      </c>
      <c r="O28" s="53">
        <v>33.5</v>
      </c>
      <c r="P28" s="47">
        <f t="shared" si="0"/>
        <v>66.5</v>
      </c>
    </row>
    <row r="29" spans="1:16" ht="15.75" thickBot="1" x14ac:dyDescent="0.3">
      <c r="G29" s="45">
        <v>26</v>
      </c>
      <c r="H29" s="46">
        <v>26</v>
      </c>
      <c r="I29" s="47">
        <v>74</v>
      </c>
      <c r="N29" s="45">
        <v>25</v>
      </c>
      <c r="O29" s="53">
        <v>35</v>
      </c>
      <c r="P29" s="47">
        <f t="shared" si="0"/>
        <v>65</v>
      </c>
    </row>
    <row r="30" spans="1:16" ht="15.75" thickBot="1" x14ac:dyDescent="0.3">
      <c r="G30" s="45">
        <v>27</v>
      </c>
      <c r="H30" s="46">
        <v>27</v>
      </c>
      <c r="I30" s="47">
        <v>73</v>
      </c>
      <c r="N30" s="45">
        <v>26</v>
      </c>
      <c r="O30" s="53">
        <v>36.5</v>
      </c>
      <c r="P30" s="47">
        <f t="shared" si="0"/>
        <v>63.5</v>
      </c>
    </row>
    <row r="31" spans="1:16" ht="15.75" thickBot="1" x14ac:dyDescent="0.3">
      <c r="A31" s="24"/>
      <c r="B31" s="35"/>
      <c r="C31" s="24"/>
      <c r="D31" s="24"/>
      <c r="E31" s="24"/>
      <c r="G31" s="45">
        <v>28</v>
      </c>
      <c r="H31" s="46">
        <v>28</v>
      </c>
      <c r="I31" s="47">
        <v>72</v>
      </c>
      <c r="N31" s="45">
        <v>27</v>
      </c>
      <c r="O31" s="53">
        <v>38</v>
      </c>
      <c r="P31" s="47">
        <f t="shared" si="0"/>
        <v>62</v>
      </c>
    </row>
    <row r="32" spans="1:16" ht="15.75" thickBot="1" x14ac:dyDescent="0.3">
      <c r="A32" s="24"/>
      <c r="B32" s="26"/>
      <c r="C32" s="24"/>
      <c r="D32" s="24"/>
      <c r="E32" s="24"/>
      <c r="G32" s="45">
        <v>29</v>
      </c>
      <c r="H32" s="46">
        <v>29</v>
      </c>
      <c r="I32" s="47">
        <v>71</v>
      </c>
      <c r="N32" s="45">
        <v>28</v>
      </c>
      <c r="O32" s="53">
        <v>39.5</v>
      </c>
      <c r="P32" s="47">
        <f t="shared" si="0"/>
        <v>60.5</v>
      </c>
    </row>
    <row r="33" spans="1:16" ht="15.75" thickBot="1" x14ac:dyDescent="0.3">
      <c r="A33" s="24"/>
      <c r="B33" s="27"/>
      <c r="C33" s="28"/>
      <c r="D33" s="68"/>
      <c r="E33" s="28"/>
      <c r="G33" s="45">
        <v>30</v>
      </c>
      <c r="H33" s="46">
        <v>30</v>
      </c>
      <c r="I33" s="47">
        <v>70</v>
      </c>
      <c r="N33" s="45">
        <v>29</v>
      </c>
      <c r="O33" s="53">
        <v>41</v>
      </c>
      <c r="P33" s="47">
        <f t="shared" si="0"/>
        <v>59</v>
      </c>
    </row>
    <row r="34" spans="1:16" ht="15.75" thickBot="1" x14ac:dyDescent="0.3">
      <c r="A34" s="24"/>
      <c r="B34" s="26"/>
      <c r="C34" s="24"/>
      <c r="D34" s="24"/>
      <c r="E34" s="24"/>
      <c r="G34" s="45">
        <v>31</v>
      </c>
      <c r="H34" s="46">
        <v>31</v>
      </c>
      <c r="I34" s="47">
        <v>69</v>
      </c>
      <c r="N34" s="45">
        <v>30</v>
      </c>
      <c r="O34" s="53">
        <v>42.5</v>
      </c>
      <c r="P34" s="47">
        <f t="shared" si="0"/>
        <v>57.5</v>
      </c>
    </row>
    <row r="35" spans="1:16" ht="15.75" thickBot="1" x14ac:dyDescent="0.3">
      <c r="A35" s="24"/>
      <c r="B35" s="35"/>
      <c r="C35" s="24"/>
      <c r="D35" s="24"/>
      <c r="E35" s="24"/>
      <c r="G35" s="45">
        <v>32</v>
      </c>
      <c r="H35" s="46">
        <v>32</v>
      </c>
      <c r="I35" s="47">
        <v>68</v>
      </c>
      <c r="N35" s="45">
        <v>31</v>
      </c>
      <c r="O35" s="53">
        <v>44</v>
      </c>
      <c r="P35" s="47">
        <f t="shared" si="0"/>
        <v>56</v>
      </c>
    </row>
    <row r="36" spans="1:16" ht="15.75" thickBot="1" x14ac:dyDescent="0.3">
      <c r="A36" s="30"/>
      <c r="B36" s="26"/>
      <c r="C36" s="24"/>
      <c r="D36" s="24"/>
      <c r="E36" s="24"/>
      <c r="G36" s="45">
        <v>33</v>
      </c>
      <c r="H36" s="46">
        <v>33</v>
      </c>
      <c r="I36" s="47">
        <v>67</v>
      </c>
      <c r="N36" s="45">
        <v>32</v>
      </c>
      <c r="O36" s="53">
        <v>45.5</v>
      </c>
      <c r="P36" s="47">
        <f t="shared" si="0"/>
        <v>54.5</v>
      </c>
    </row>
    <row r="37" spans="1:16" ht="15.75" thickBot="1" x14ac:dyDescent="0.3">
      <c r="A37" s="24"/>
      <c r="B37" s="27"/>
      <c r="C37" s="28"/>
      <c r="D37" s="29"/>
      <c r="E37" s="28"/>
      <c r="G37" s="45">
        <v>34</v>
      </c>
      <c r="H37" s="46">
        <v>34</v>
      </c>
      <c r="I37" s="47">
        <v>66</v>
      </c>
      <c r="N37" s="45">
        <v>33</v>
      </c>
      <c r="O37" s="53">
        <v>47</v>
      </c>
      <c r="P37" s="47">
        <f t="shared" si="0"/>
        <v>53</v>
      </c>
    </row>
    <row r="38" spans="1:16" ht="15.75" thickBot="1" x14ac:dyDescent="0.3">
      <c r="G38" s="45">
        <v>35</v>
      </c>
      <c r="H38" s="46">
        <v>35</v>
      </c>
      <c r="I38" s="47">
        <v>65</v>
      </c>
      <c r="N38" s="45">
        <v>34</v>
      </c>
      <c r="O38" s="53">
        <v>48.5</v>
      </c>
      <c r="P38" s="47">
        <f t="shared" si="0"/>
        <v>51.5</v>
      </c>
    </row>
    <row r="39" spans="1:16" ht="15.75" thickBot="1" x14ac:dyDescent="0.3">
      <c r="G39" s="45">
        <v>36</v>
      </c>
      <c r="H39" s="46">
        <v>36</v>
      </c>
      <c r="I39" s="47">
        <v>64</v>
      </c>
      <c r="N39" s="45">
        <v>35</v>
      </c>
      <c r="O39" s="53">
        <v>50</v>
      </c>
      <c r="P39" s="47">
        <f t="shared" si="0"/>
        <v>50</v>
      </c>
    </row>
    <row r="40" spans="1:16" ht="15.75" thickBot="1" x14ac:dyDescent="0.3">
      <c r="G40" s="45">
        <v>37</v>
      </c>
      <c r="H40" s="46">
        <v>37</v>
      </c>
      <c r="I40" s="47">
        <v>63</v>
      </c>
      <c r="N40" s="45">
        <v>36</v>
      </c>
      <c r="O40" s="53">
        <v>51.5</v>
      </c>
      <c r="P40" s="47">
        <f t="shared" si="0"/>
        <v>48.5</v>
      </c>
    </row>
    <row r="41" spans="1:16" ht="15.75" thickBot="1" x14ac:dyDescent="0.3">
      <c r="G41" s="45">
        <v>38</v>
      </c>
      <c r="H41" s="46">
        <v>38</v>
      </c>
      <c r="I41" s="47">
        <v>62</v>
      </c>
      <c r="N41" s="45">
        <v>37</v>
      </c>
      <c r="O41" s="53">
        <v>53</v>
      </c>
      <c r="P41" s="47">
        <f t="shared" si="0"/>
        <v>47</v>
      </c>
    </row>
    <row r="42" spans="1:16" ht="15.75" thickBot="1" x14ac:dyDescent="0.3">
      <c r="G42" s="45">
        <v>39</v>
      </c>
      <c r="H42" s="46">
        <v>39</v>
      </c>
      <c r="I42" s="47">
        <v>61</v>
      </c>
      <c r="N42" s="45">
        <v>38</v>
      </c>
      <c r="O42" s="53">
        <v>54.5</v>
      </c>
      <c r="P42" s="47">
        <f t="shared" si="0"/>
        <v>45.5</v>
      </c>
    </row>
    <row r="43" spans="1:16" ht="15.75" thickBot="1" x14ac:dyDescent="0.3">
      <c r="G43" s="45">
        <v>40</v>
      </c>
      <c r="H43" s="46">
        <v>40</v>
      </c>
      <c r="I43" s="47">
        <v>60</v>
      </c>
      <c r="N43" s="45">
        <v>39</v>
      </c>
      <c r="O43" s="53">
        <v>56</v>
      </c>
      <c r="P43" s="47">
        <f t="shared" si="0"/>
        <v>44</v>
      </c>
    </row>
    <row r="44" spans="1:16" ht="15.75" thickBot="1" x14ac:dyDescent="0.3">
      <c r="G44" s="45">
        <v>41</v>
      </c>
      <c r="H44" s="46">
        <v>41</v>
      </c>
      <c r="I44" s="47">
        <v>59</v>
      </c>
      <c r="N44" s="45">
        <v>40</v>
      </c>
      <c r="O44" s="53">
        <v>57.5</v>
      </c>
      <c r="P44" s="47">
        <f t="shared" si="0"/>
        <v>42.5</v>
      </c>
    </row>
    <row r="45" spans="1:16" ht="15.75" thickBot="1" x14ac:dyDescent="0.3">
      <c r="G45" s="45">
        <v>42</v>
      </c>
      <c r="H45" s="46">
        <v>42</v>
      </c>
      <c r="I45" s="47">
        <v>58</v>
      </c>
      <c r="N45" s="45">
        <v>41</v>
      </c>
      <c r="O45" s="53">
        <v>59</v>
      </c>
      <c r="P45" s="47">
        <f t="shared" si="0"/>
        <v>41</v>
      </c>
    </row>
    <row r="46" spans="1:16" ht="15.75" thickBot="1" x14ac:dyDescent="0.3">
      <c r="G46" s="45">
        <v>43</v>
      </c>
      <c r="H46" s="46">
        <v>43</v>
      </c>
      <c r="I46" s="47">
        <v>57</v>
      </c>
      <c r="N46" s="45">
        <v>42</v>
      </c>
      <c r="O46" s="53">
        <v>60.5</v>
      </c>
      <c r="P46" s="47">
        <f t="shared" si="0"/>
        <v>39.5</v>
      </c>
    </row>
    <row r="47" spans="1:16" ht="15.75" thickBot="1" x14ac:dyDescent="0.3">
      <c r="G47" s="45">
        <v>44</v>
      </c>
      <c r="H47" s="46">
        <v>44</v>
      </c>
      <c r="I47" s="47">
        <v>56</v>
      </c>
      <c r="N47" s="45">
        <v>43</v>
      </c>
      <c r="O47" s="53">
        <v>62</v>
      </c>
      <c r="P47" s="47">
        <f t="shared" si="0"/>
        <v>38</v>
      </c>
    </row>
    <row r="48" spans="1:16" ht="15.75" thickBot="1" x14ac:dyDescent="0.3">
      <c r="G48" s="45">
        <v>45</v>
      </c>
      <c r="H48" s="46">
        <v>45</v>
      </c>
      <c r="I48" s="47">
        <v>55</v>
      </c>
      <c r="N48" s="45">
        <v>44</v>
      </c>
      <c r="O48" s="53">
        <v>63.5</v>
      </c>
      <c r="P48" s="47">
        <f t="shared" si="0"/>
        <v>36.5</v>
      </c>
    </row>
    <row r="49" spans="7:16" ht="15.75" thickBot="1" x14ac:dyDescent="0.3">
      <c r="G49" s="45">
        <v>46</v>
      </c>
      <c r="H49" s="46">
        <v>46</v>
      </c>
      <c r="I49" s="47">
        <v>54</v>
      </c>
      <c r="N49" s="45">
        <v>45</v>
      </c>
      <c r="O49" s="53">
        <v>65</v>
      </c>
      <c r="P49" s="47">
        <f t="shared" si="0"/>
        <v>35</v>
      </c>
    </row>
    <row r="50" spans="7:16" ht="15.75" thickBot="1" x14ac:dyDescent="0.3">
      <c r="G50" s="45">
        <v>47</v>
      </c>
      <c r="H50" s="46">
        <v>47</v>
      </c>
      <c r="I50" s="47">
        <v>53</v>
      </c>
      <c r="N50" s="45">
        <v>46</v>
      </c>
      <c r="O50" s="53">
        <v>66.5</v>
      </c>
      <c r="P50" s="47">
        <f t="shared" si="0"/>
        <v>33.5</v>
      </c>
    </row>
    <row r="51" spans="7:16" ht="15.75" thickBot="1" x14ac:dyDescent="0.3">
      <c r="G51" s="45">
        <v>48</v>
      </c>
      <c r="H51" s="46">
        <v>48</v>
      </c>
      <c r="I51" s="47">
        <v>52</v>
      </c>
      <c r="N51" s="45">
        <v>47</v>
      </c>
      <c r="O51" s="53">
        <v>68</v>
      </c>
      <c r="P51" s="47">
        <f t="shared" si="0"/>
        <v>32</v>
      </c>
    </row>
    <row r="52" spans="7:16" ht="15.75" thickBot="1" x14ac:dyDescent="0.3">
      <c r="G52" s="45">
        <v>49</v>
      </c>
      <c r="H52" s="46">
        <v>49</v>
      </c>
      <c r="I52" s="47">
        <v>51</v>
      </c>
      <c r="N52" s="45">
        <v>48</v>
      </c>
      <c r="O52" s="53">
        <v>69.5</v>
      </c>
      <c r="P52" s="47">
        <f t="shared" si="0"/>
        <v>30.5</v>
      </c>
    </row>
    <row r="53" spans="7:16" ht="15.75" thickBot="1" x14ac:dyDescent="0.3">
      <c r="G53" s="45">
        <v>50</v>
      </c>
      <c r="H53" s="46">
        <v>50</v>
      </c>
      <c r="I53" s="47">
        <v>50</v>
      </c>
      <c r="N53" s="45">
        <v>49</v>
      </c>
      <c r="O53" s="53">
        <v>71</v>
      </c>
      <c r="P53" s="47">
        <f t="shared" si="0"/>
        <v>29</v>
      </c>
    </row>
    <row r="54" spans="7:16" ht="15.75" thickBot="1" x14ac:dyDescent="0.3">
      <c r="G54" s="45">
        <v>51</v>
      </c>
      <c r="H54" s="46">
        <v>51</v>
      </c>
      <c r="I54" s="47">
        <v>49</v>
      </c>
      <c r="N54" s="45">
        <v>50</v>
      </c>
      <c r="O54" s="53">
        <v>72.5</v>
      </c>
      <c r="P54" s="47">
        <f t="shared" si="0"/>
        <v>27.5</v>
      </c>
    </row>
    <row r="55" spans="7:16" ht="15.75" thickBot="1" x14ac:dyDescent="0.3">
      <c r="G55" s="45">
        <v>52</v>
      </c>
      <c r="H55" s="46">
        <v>52</v>
      </c>
      <c r="I55" s="47">
        <v>48</v>
      </c>
      <c r="N55" s="45">
        <v>51</v>
      </c>
      <c r="O55" s="53">
        <v>74</v>
      </c>
      <c r="P55" s="47">
        <f t="shared" si="0"/>
        <v>26</v>
      </c>
    </row>
    <row r="56" spans="7:16" ht="15.75" thickBot="1" x14ac:dyDescent="0.3">
      <c r="G56" s="45">
        <v>53</v>
      </c>
      <c r="H56" s="46">
        <v>53</v>
      </c>
      <c r="I56" s="47">
        <v>47</v>
      </c>
      <c r="N56" s="45">
        <v>52</v>
      </c>
      <c r="O56" s="53">
        <v>75.5</v>
      </c>
      <c r="P56" s="47">
        <f t="shared" si="0"/>
        <v>24.5</v>
      </c>
    </row>
    <row r="57" spans="7:16" ht="15.75" thickBot="1" x14ac:dyDescent="0.3">
      <c r="G57" s="45">
        <v>54</v>
      </c>
      <c r="H57" s="46">
        <v>54</v>
      </c>
      <c r="I57" s="47">
        <v>46</v>
      </c>
      <c r="N57" s="45">
        <v>53</v>
      </c>
      <c r="O57" s="53">
        <v>77</v>
      </c>
      <c r="P57" s="47">
        <f t="shared" si="0"/>
        <v>23</v>
      </c>
    </row>
    <row r="58" spans="7:16" ht="15.75" thickBot="1" x14ac:dyDescent="0.3">
      <c r="G58" s="45">
        <v>55</v>
      </c>
      <c r="H58" s="46">
        <v>55</v>
      </c>
      <c r="I58" s="47">
        <v>45</v>
      </c>
      <c r="N58" s="45">
        <v>54</v>
      </c>
      <c r="O58" s="53">
        <v>78.5</v>
      </c>
      <c r="P58" s="47">
        <f t="shared" si="0"/>
        <v>21.5</v>
      </c>
    </row>
    <row r="59" spans="7:16" ht="15.75" thickBot="1" x14ac:dyDescent="0.3">
      <c r="G59" s="45">
        <v>56</v>
      </c>
      <c r="H59" s="46">
        <v>56</v>
      </c>
      <c r="I59" s="47">
        <v>44</v>
      </c>
      <c r="N59" s="45">
        <v>55</v>
      </c>
      <c r="O59" s="53">
        <v>80</v>
      </c>
      <c r="P59" s="47">
        <f t="shared" si="0"/>
        <v>20</v>
      </c>
    </row>
    <row r="60" spans="7:16" ht="15.75" thickBot="1" x14ac:dyDescent="0.3">
      <c r="G60" s="45">
        <v>57</v>
      </c>
      <c r="H60" s="46">
        <v>57</v>
      </c>
      <c r="I60" s="47">
        <v>43</v>
      </c>
      <c r="N60" s="45">
        <v>56</v>
      </c>
      <c r="O60" s="53">
        <v>81.5</v>
      </c>
      <c r="P60" s="47">
        <f t="shared" si="0"/>
        <v>18.5</v>
      </c>
    </row>
    <row r="61" spans="7:16" ht="15.75" thickBot="1" x14ac:dyDescent="0.3">
      <c r="G61" s="45">
        <v>58</v>
      </c>
      <c r="H61" s="46">
        <v>58</v>
      </c>
      <c r="I61" s="47">
        <v>42</v>
      </c>
      <c r="N61" s="45">
        <v>57</v>
      </c>
      <c r="O61" s="53">
        <v>83</v>
      </c>
      <c r="P61" s="47">
        <f t="shared" si="0"/>
        <v>17</v>
      </c>
    </row>
    <row r="62" spans="7:16" ht="15.75" thickBot="1" x14ac:dyDescent="0.3">
      <c r="G62" s="45">
        <v>59</v>
      </c>
      <c r="H62" s="46">
        <v>59</v>
      </c>
      <c r="I62" s="47">
        <v>41</v>
      </c>
      <c r="N62" s="45">
        <v>58</v>
      </c>
      <c r="O62" s="53">
        <v>84.5</v>
      </c>
      <c r="P62" s="47">
        <f t="shared" si="0"/>
        <v>15.5</v>
      </c>
    </row>
    <row r="63" spans="7:16" ht="15.75" thickBot="1" x14ac:dyDescent="0.3">
      <c r="G63" s="45">
        <v>60</v>
      </c>
      <c r="H63" s="46">
        <v>60</v>
      </c>
      <c r="I63" s="47">
        <v>40</v>
      </c>
      <c r="N63" s="45">
        <v>59</v>
      </c>
      <c r="O63" s="53">
        <v>85</v>
      </c>
      <c r="P63" s="61">
        <f t="shared" si="0"/>
        <v>14</v>
      </c>
    </row>
    <row r="64" spans="7:16" ht="15.75" thickBot="1" x14ac:dyDescent="0.3">
      <c r="G64" s="45">
        <v>61</v>
      </c>
      <c r="H64" s="46">
        <v>61</v>
      </c>
      <c r="I64" s="47">
        <v>39</v>
      </c>
      <c r="N64" s="45">
        <v>60</v>
      </c>
    </row>
    <row r="65" spans="7:15" ht="15.75" thickBot="1" x14ac:dyDescent="0.3">
      <c r="G65" s="45">
        <v>62</v>
      </c>
      <c r="H65" s="46">
        <v>62</v>
      </c>
      <c r="I65" s="47">
        <v>38</v>
      </c>
      <c r="N65" s="45">
        <v>61</v>
      </c>
      <c r="O65" s="69"/>
    </row>
    <row r="66" spans="7:15" ht="15.75" thickBot="1" x14ac:dyDescent="0.3">
      <c r="G66" s="45">
        <v>63</v>
      </c>
      <c r="H66" s="46">
        <v>63</v>
      </c>
      <c r="I66" s="47">
        <v>37</v>
      </c>
      <c r="N66" s="45">
        <v>62</v>
      </c>
      <c r="O66" s="69"/>
    </row>
    <row r="67" spans="7:15" ht="15.75" thickBot="1" x14ac:dyDescent="0.3">
      <c r="G67" s="45">
        <v>64</v>
      </c>
      <c r="H67" s="46">
        <v>64</v>
      </c>
      <c r="I67" s="47">
        <v>36</v>
      </c>
      <c r="N67" s="45">
        <v>63</v>
      </c>
      <c r="O67" s="69"/>
    </row>
    <row r="68" spans="7:15" ht="15.75" thickBot="1" x14ac:dyDescent="0.3">
      <c r="G68" s="45">
        <v>65</v>
      </c>
      <c r="H68" s="46">
        <v>65</v>
      </c>
      <c r="I68" s="47">
        <v>35</v>
      </c>
      <c r="N68" s="45">
        <v>64</v>
      </c>
      <c r="O68" s="69"/>
    </row>
    <row r="69" spans="7:15" ht="15.75" thickBot="1" x14ac:dyDescent="0.3">
      <c r="G69" s="45">
        <v>66</v>
      </c>
      <c r="H69" s="46">
        <v>66</v>
      </c>
      <c r="I69" s="47">
        <v>34</v>
      </c>
      <c r="N69" s="45">
        <v>65</v>
      </c>
      <c r="O69" s="69"/>
    </row>
    <row r="70" spans="7:15" ht="15.75" thickBot="1" x14ac:dyDescent="0.3">
      <c r="G70" s="45">
        <v>67</v>
      </c>
      <c r="H70" s="46">
        <v>67</v>
      </c>
      <c r="I70" s="47">
        <v>33</v>
      </c>
      <c r="N70" s="45">
        <v>66</v>
      </c>
      <c r="O70" s="69"/>
    </row>
    <row r="71" spans="7:15" ht="15.75" thickBot="1" x14ac:dyDescent="0.3">
      <c r="G71" s="45">
        <v>68</v>
      </c>
      <c r="H71" s="46">
        <v>68</v>
      </c>
      <c r="I71" s="47">
        <v>32</v>
      </c>
      <c r="N71" s="45">
        <v>67</v>
      </c>
      <c r="O71" s="69"/>
    </row>
    <row r="72" spans="7:15" ht="15.75" thickBot="1" x14ac:dyDescent="0.3">
      <c r="G72" s="45">
        <v>69</v>
      </c>
      <c r="H72" s="46">
        <v>69</v>
      </c>
      <c r="I72" s="47">
        <v>31</v>
      </c>
      <c r="N72" s="45">
        <v>68</v>
      </c>
      <c r="O72" s="69"/>
    </row>
    <row r="73" spans="7:15" ht="15.75" thickBot="1" x14ac:dyDescent="0.3">
      <c r="G73" s="45">
        <v>70</v>
      </c>
      <c r="H73" s="46">
        <v>70</v>
      </c>
      <c r="I73" s="61">
        <v>30</v>
      </c>
      <c r="N73" s="45">
        <v>69</v>
      </c>
      <c r="O73" s="69"/>
    </row>
    <row r="74" spans="7:15" ht="15.75" thickBot="1" x14ac:dyDescent="0.3">
      <c r="G74" s="36"/>
      <c r="H74" s="70"/>
      <c r="I74" s="71"/>
      <c r="N74" s="45">
        <v>70</v>
      </c>
      <c r="O74" s="69"/>
    </row>
    <row r="75" spans="7:15" ht="15.75" thickBot="1" x14ac:dyDescent="0.3">
      <c r="G75" s="36"/>
      <c r="H75" s="70"/>
      <c r="N75" s="45"/>
      <c r="O75" s="69"/>
    </row>
    <row r="76" spans="7:15" x14ac:dyDescent="0.25">
      <c r="G76" s="36"/>
      <c r="H76" s="70"/>
    </row>
    <row r="77" spans="7:15" x14ac:dyDescent="0.25">
      <c r="G77" s="36"/>
      <c r="H77" s="70"/>
    </row>
    <row r="78" spans="7:15" x14ac:dyDescent="0.25">
      <c r="G78" s="36"/>
      <c r="H78" s="70"/>
    </row>
    <row r="79" spans="7:15" x14ac:dyDescent="0.25">
      <c r="G79" s="36"/>
      <c r="H79" s="70"/>
    </row>
    <row r="80" spans="7:15" x14ac:dyDescent="0.25">
      <c r="G80" s="36"/>
      <c r="H80" s="70"/>
    </row>
    <row r="81" spans="7:8" x14ac:dyDescent="0.25">
      <c r="G81" s="36"/>
      <c r="H81" s="70"/>
    </row>
    <row r="82" spans="7:8" x14ac:dyDescent="0.25">
      <c r="G82" s="36"/>
      <c r="H82" s="70"/>
    </row>
    <row r="83" spans="7:8" x14ac:dyDescent="0.25">
      <c r="G83" s="36"/>
      <c r="H83" s="70"/>
    </row>
    <row r="84" spans="7:8" x14ac:dyDescent="0.25">
      <c r="G84" s="36"/>
      <c r="H84" s="70"/>
    </row>
    <row r="85" spans="7:8" x14ac:dyDescent="0.25">
      <c r="G85" s="36"/>
      <c r="H85" s="70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zoomScale="130" zoomScaleNormal="130" workbookViewId="0">
      <selection activeCell="E12" sqref="E12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13" customWidth="1"/>
    <col min="4" max="4" width="15.5703125" style="113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07"/>
      <c r="D1" s="116"/>
    </row>
    <row r="2" spans="1:13" x14ac:dyDescent="0.25">
      <c r="A2" s="9"/>
      <c r="C2" s="98" t="s">
        <v>73</v>
      </c>
      <c r="D2" s="117"/>
      <c r="F2" s="5"/>
      <c r="G2" s="5"/>
      <c r="H2" s="98" t="s">
        <v>72</v>
      </c>
      <c r="I2" s="85" t="s">
        <v>36</v>
      </c>
      <c r="L2" t="s">
        <v>69</v>
      </c>
    </row>
    <row r="3" spans="1:13" ht="18.75" x14ac:dyDescent="0.3">
      <c r="A3" s="9" t="s">
        <v>8</v>
      </c>
      <c r="B3" s="11"/>
      <c r="C3" s="108">
        <f>C4+C5</f>
        <v>31000</v>
      </c>
      <c r="D3" s="110" t="s">
        <v>82</v>
      </c>
      <c r="F3" s="73" t="s">
        <v>66</v>
      </c>
      <c r="G3" s="85" t="s">
        <v>62</v>
      </c>
      <c r="H3" s="77"/>
      <c r="I3" s="75">
        <v>2449</v>
      </c>
      <c r="J3" s="77"/>
      <c r="L3" t="s">
        <v>70</v>
      </c>
      <c r="M3">
        <v>314</v>
      </c>
    </row>
    <row r="4" spans="1:13" ht="30" x14ac:dyDescent="0.25">
      <c r="A4" s="12" t="s">
        <v>9</v>
      </c>
      <c r="B4" s="11"/>
      <c r="C4" s="108">
        <v>3000</v>
      </c>
      <c r="D4" s="118"/>
      <c r="F4" s="84" t="s">
        <v>81</v>
      </c>
      <c r="G4" s="85" t="s">
        <v>77</v>
      </c>
      <c r="H4" s="77">
        <v>250.36</v>
      </c>
      <c r="I4" s="75">
        <f>H4*10.764</f>
        <v>2694.8750399999999</v>
      </c>
      <c r="J4" s="74"/>
      <c r="K4" s="3"/>
      <c r="L4" s="3"/>
    </row>
    <row r="5" spans="1:13" x14ac:dyDescent="0.25">
      <c r="A5" s="9" t="s">
        <v>10</v>
      </c>
      <c r="B5" s="11"/>
      <c r="C5" s="108">
        <v>28000</v>
      </c>
      <c r="D5" s="118"/>
      <c r="F5" s="5"/>
      <c r="G5" s="74"/>
      <c r="H5" s="74"/>
      <c r="I5" s="75"/>
    </row>
    <row r="6" spans="1:13" x14ac:dyDescent="0.25">
      <c r="A6" s="9" t="s">
        <v>11</v>
      </c>
      <c r="B6" s="11"/>
      <c r="C6" s="108">
        <f>C4</f>
        <v>3000</v>
      </c>
      <c r="D6" s="118"/>
      <c r="F6" s="5"/>
      <c r="G6" s="74"/>
      <c r="H6" s="77"/>
      <c r="I6" s="75"/>
    </row>
    <row r="7" spans="1:13" x14ac:dyDescent="0.25">
      <c r="A7" s="9" t="s">
        <v>12</v>
      </c>
      <c r="B7" s="13"/>
      <c r="C7" s="4">
        <v>0</v>
      </c>
      <c r="D7" s="4"/>
      <c r="E7" s="3"/>
    </row>
    <row r="8" spans="1:13" x14ac:dyDescent="0.25">
      <c r="A8" s="9" t="s">
        <v>13</v>
      </c>
      <c r="B8" s="13"/>
      <c r="C8" s="4">
        <f>C9-C7</f>
        <v>60</v>
      </c>
      <c r="D8" s="85" t="s">
        <v>86</v>
      </c>
      <c r="E8" s="99">
        <v>0</v>
      </c>
      <c r="F8" s="5"/>
      <c r="I8">
        <f>I3/10.764</f>
        <v>227.51765143069491</v>
      </c>
    </row>
    <row r="9" spans="1:13" x14ac:dyDescent="0.25">
      <c r="A9" s="9" t="s">
        <v>14</v>
      </c>
      <c r="B9" s="13"/>
      <c r="C9" s="4">
        <v>60</v>
      </c>
      <c r="D9" s="86"/>
      <c r="E9" s="85">
        <v>2025</v>
      </c>
      <c r="M9" s="72"/>
    </row>
    <row r="10" spans="1:13" ht="30" x14ac:dyDescent="0.25">
      <c r="A10" s="12" t="s">
        <v>15</v>
      </c>
      <c r="B10" s="13"/>
      <c r="C10" s="4">
        <f>90*C7/C9</f>
        <v>0</v>
      </c>
      <c r="D10" s="4"/>
      <c r="E10" s="5"/>
      <c r="F10" s="72"/>
      <c r="G10" s="72"/>
      <c r="I10">
        <f>I8*10.764</f>
        <v>2449</v>
      </c>
    </row>
    <row r="11" spans="1:13" x14ac:dyDescent="0.25">
      <c r="A11" s="9"/>
      <c r="B11" s="14"/>
      <c r="C11" s="109">
        <f>C10%</f>
        <v>0</v>
      </c>
      <c r="D11" s="109"/>
      <c r="E11" s="3"/>
    </row>
    <row r="12" spans="1:13" x14ac:dyDescent="0.25">
      <c r="A12" s="9" t="s">
        <v>16</v>
      </c>
      <c r="B12" s="11"/>
      <c r="C12" s="108">
        <f>C6*C11</f>
        <v>0</v>
      </c>
      <c r="D12" s="118"/>
      <c r="E12" s="74"/>
    </row>
    <row r="13" spans="1:13" x14ac:dyDescent="0.25">
      <c r="A13" s="9" t="s">
        <v>17</v>
      </c>
      <c r="B13" s="11"/>
      <c r="C13" s="108">
        <f>C6-C12</f>
        <v>3000</v>
      </c>
      <c r="D13" s="118"/>
    </row>
    <row r="14" spans="1:13" x14ac:dyDescent="0.25">
      <c r="A14" s="9" t="s">
        <v>10</v>
      </c>
      <c r="B14" s="11"/>
      <c r="C14" s="108">
        <f>C5</f>
        <v>28000</v>
      </c>
      <c r="D14" s="118"/>
      <c r="F14" s="72"/>
      <c r="G14" s="72"/>
      <c r="H14" s="4"/>
    </row>
    <row r="15" spans="1:13" x14ac:dyDescent="0.25">
      <c r="B15" s="11"/>
      <c r="C15" s="108"/>
      <c r="D15" s="118"/>
      <c r="H15" s="4"/>
    </row>
    <row r="16" spans="1:13" x14ac:dyDescent="0.25">
      <c r="A16" s="15" t="s">
        <v>18</v>
      </c>
      <c r="B16" s="16"/>
      <c r="C16" s="110">
        <f>C14+C13</f>
        <v>31000</v>
      </c>
      <c r="D16" s="110"/>
      <c r="E16" s="32"/>
      <c r="H16" s="72"/>
    </row>
    <row r="17" spans="1:8" x14ac:dyDescent="0.25">
      <c r="B17" s="13"/>
      <c r="C17" s="4"/>
      <c r="D17" s="4"/>
      <c r="H17" s="72"/>
    </row>
    <row r="18" spans="1:8" ht="16.5" x14ac:dyDescent="0.3">
      <c r="A18" s="15" t="s">
        <v>62</v>
      </c>
      <c r="B18" s="5"/>
      <c r="C18" s="111">
        <v>2449</v>
      </c>
      <c r="D18" s="111"/>
      <c r="E18" s="95"/>
      <c r="H18" s="97"/>
    </row>
    <row r="19" spans="1:8" x14ac:dyDescent="0.25">
      <c r="A19" s="9"/>
      <c r="B19" s="4"/>
      <c r="C19" s="122">
        <f>C18*C16</f>
        <v>75919000</v>
      </c>
      <c r="D19" s="123" t="s">
        <v>41</v>
      </c>
      <c r="E19" s="96"/>
      <c r="H19" s="4"/>
    </row>
    <row r="20" spans="1:8" x14ac:dyDescent="0.25">
      <c r="A20" s="9"/>
      <c r="B20" s="32"/>
      <c r="C20" s="122">
        <f>C19*0.98</f>
        <v>74400620</v>
      </c>
      <c r="D20" s="123" t="s">
        <v>19</v>
      </c>
      <c r="E20" s="76"/>
      <c r="F20" s="6">
        <v>3673500</v>
      </c>
      <c r="H20" s="72"/>
    </row>
    <row r="21" spans="1:8" x14ac:dyDescent="0.25">
      <c r="A21" s="9"/>
      <c r="C21" s="122">
        <f>C19*80%</f>
        <v>60735200</v>
      </c>
      <c r="D21" s="123" t="s">
        <v>20</v>
      </c>
      <c r="E21" s="76"/>
      <c r="F21" s="32">
        <v>30000</v>
      </c>
    </row>
    <row r="22" spans="1:8" x14ac:dyDescent="0.25">
      <c r="A22" s="9"/>
      <c r="E22" s="76"/>
      <c r="F22" s="32">
        <f>F20+F21+B30</f>
        <v>64928500</v>
      </c>
    </row>
    <row r="23" spans="1:8" x14ac:dyDescent="0.25">
      <c r="A23" s="18" t="s">
        <v>21</v>
      </c>
      <c r="B23" s="19"/>
      <c r="C23" s="114">
        <f>C4*D23</f>
        <v>8081700</v>
      </c>
      <c r="D23" s="114">
        <f>C18*1.1</f>
        <v>2693.9</v>
      </c>
      <c r="E23" s="76"/>
    </row>
    <row r="24" spans="1:8" x14ac:dyDescent="0.25">
      <c r="A24" s="9" t="s">
        <v>22</v>
      </c>
      <c r="E24" s="3"/>
    </row>
    <row r="25" spans="1:8" x14ac:dyDescent="0.25">
      <c r="A25" s="20" t="s">
        <v>23</v>
      </c>
      <c r="B25" s="10"/>
      <c r="C25" s="112">
        <f>C19*0.03/12</f>
        <v>189797.5</v>
      </c>
      <c r="D25" s="112"/>
      <c r="E25" s="76"/>
    </row>
    <row r="26" spans="1:8" x14ac:dyDescent="0.25">
      <c r="C26" s="112"/>
      <c r="D26" s="112"/>
      <c r="F26" s="74" t="s">
        <v>74</v>
      </c>
    </row>
    <row r="27" spans="1:8" x14ac:dyDescent="0.25">
      <c r="A27" s="5" t="s">
        <v>80</v>
      </c>
      <c r="B27" s="5"/>
      <c r="C27" s="115"/>
      <c r="D27" s="115"/>
    </row>
    <row r="28" spans="1:8" x14ac:dyDescent="0.25">
      <c r="D28" s="119"/>
    </row>
    <row r="29" spans="1:8" x14ac:dyDescent="0.25">
      <c r="A29" s="74" t="s">
        <v>79</v>
      </c>
      <c r="B29" s="74"/>
      <c r="G29" s="3"/>
      <c r="H29" s="3"/>
    </row>
    <row r="30" spans="1:8" ht="18.75" x14ac:dyDescent="0.3">
      <c r="A30" s="74" t="s">
        <v>78</v>
      </c>
      <c r="B30" s="100">
        <v>61225000</v>
      </c>
      <c r="E30" s="105" t="s">
        <v>75</v>
      </c>
      <c r="F30" s="105"/>
      <c r="G30" s="3"/>
      <c r="H30" s="3"/>
    </row>
    <row r="31" spans="1:8" ht="18.75" x14ac:dyDescent="0.3">
      <c r="E31" s="105" t="s">
        <v>76</v>
      </c>
      <c r="F31" s="105"/>
      <c r="G31" s="3"/>
      <c r="H31" s="3"/>
    </row>
    <row r="32" spans="1:8" ht="18.75" x14ac:dyDescent="0.3">
      <c r="E32" s="102" t="s">
        <v>41</v>
      </c>
      <c r="F32" s="102">
        <f>C19</f>
        <v>75919000</v>
      </c>
      <c r="G32" s="3"/>
      <c r="H32" s="3"/>
    </row>
    <row r="33" spans="1:8" ht="18.75" x14ac:dyDescent="0.3">
      <c r="B33" s="17">
        <f>B30/2449</f>
        <v>25000</v>
      </c>
      <c r="E33" s="102" t="s">
        <v>19</v>
      </c>
      <c r="F33" s="102">
        <f>F32*98%</f>
        <v>74400620</v>
      </c>
      <c r="G33" s="3"/>
      <c r="H33" s="76">
        <f>F32*80</f>
        <v>6073520000</v>
      </c>
    </row>
    <row r="34" spans="1:8" ht="18.75" x14ac:dyDescent="0.3">
      <c r="B34" s="10"/>
      <c r="E34" s="102" t="s">
        <v>20</v>
      </c>
      <c r="F34" s="102">
        <f>F32*80%</f>
        <v>60735200</v>
      </c>
      <c r="G34" s="3"/>
      <c r="H34" s="3"/>
    </row>
    <row r="35" spans="1:8" x14ac:dyDescent="0.25">
      <c r="B35" s="10"/>
      <c r="E35" s="10"/>
      <c r="F35" s="10"/>
      <c r="G35" s="3"/>
      <c r="H35" s="3"/>
    </row>
    <row r="36" spans="1:8" x14ac:dyDescent="0.25">
      <c r="E36" s="3"/>
      <c r="F36" s="3"/>
      <c r="G36" s="3"/>
      <c r="H36" s="3"/>
    </row>
    <row r="37" spans="1:8" x14ac:dyDescent="0.25">
      <c r="E37" s="3"/>
      <c r="F37" s="3"/>
      <c r="G37" s="3"/>
      <c r="H37" s="3"/>
    </row>
    <row r="38" spans="1:8" x14ac:dyDescent="0.25">
      <c r="E38" s="3"/>
      <c r="F38" s="3"/>
      <c r="G38" s="3"/>
      <c r="H38" s="3"/>
    </row>
    <row r="46" spans="1:8" x14ac:dyDescent="0.25">
      <c r="A46" s="21"/>
    </row>
    <row r="59" spans="1:1" ht="15.75" x14ac:dyDescent="0.25">
      <c r="A59" s="22"/>
    </row>
    <row r="60" spans="1:1" ht="15.75" x14ac:dyDescent="0.25">
      <c r="A60" s="22"/>
    </row>
    <row r="61" spans="1:1" ht="15.75" x14ac:dyDescent="0.25">
      <c r="A61" s="22"/>
    </row>
    <row r="62" spans="1:1" ht="15.75" x14ac:dyDescent="0.25">
      <c r="A62" s="22"/>
    </row>
    <row r="63" spans="1:1" ht="15.75" x14ac:dyDescent="0.25">
      <c r="A63" s="22"/>
    </row>
    <row r="64" spans="1:1" ht="15.75" x14ac:dyDescent="0.25">
      <c r="A64" s="22"/>
    </row>
    <row r="65" spans="1:1" ht="15.75" x14ac:dyDescent="0.25">
      <c r="A65" s="22"/>
    </row>
    <row r="84" spans="3:3" x14ac:dyDescent="0.25">
      <c r="C84" s="113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55"/>
  <sheetViews>
    <sheetView zoomScaleNormal="100" workbookViewId="0">
      <selection activeCell="F7" sqref="F7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8" width="12.85546875" customWidth="1"/>
    <col min="19" max="19" width="18.42578125" customWidth="1"/>
    <col min="20" max="20" width="12.85546875" customWidth="1"/>
    <col min="21" max="21" width="16.140625" customWidth="1"/>
    <col min="22" max="22" width="13.85546875" customWidth="1"/>
    <col min="23" max="23" width="8.85546875" customWidth="1"/>
    <col min="24" max="24" width="6.28515625" customWidth="1"/>
    <col min="30" max="30" width="10.42578125" bestFit="1" customWidth="1"/>
    <col min="34" max="34" width="10.42578125" bestFit="1" customWidth="1"/>
  </cols>
  <sheetData>
    <row r="1" spans="1:34" s="1" customFormat="1" ht="60" x14ac:dyDescent="0.25">
      <c r="A1" s="1" t="s">
        <v>0</v>
      </c>
      <c r="B1" s="1" t="s">
        <v>3</v>
      </c>
      <c r="C1" s="1" t="s">
        <v>83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71</v>
      </c>
      <c r="O1" s="1" t="s">
        <v>62</v>
      </c>
      <c r="P1" s="1" t="s">
        <v>84</v>
      </c>
      <c r="Q1" s="1" t="s">
        <v>85</v>
      </c>
      <c r="R1" s="1" t="s">
        <v>77</v>
      </c>
      <c r="S1" s="1" t="s">
        <v>1</v>
      </c>
      <c r="T1" s="1" t="s">
        <v>68</v>
      </c>
      <c r="U1" s="1" t="s">
        <v>67</v>
      </c>
      <c r="W1" s="2"/>
      <c r="X1" s="2"/>
      <c r="Y1" s="2"/>
      <c r="Z1" s="2"/>
      <c r="AA1" s="2"/>
    </row>
    <row r="2" spans="1:34" x14ac:dyDescent="0.25">
      <c r="B2">
        <v>1680</v>
      </c>
      <c r="C2">
        <f>B2*1.1</f>
        <v>1848.0000000000002</v>
      </c>
      <c r="D2" s="88">
        <f>C2*1.2</f>
        <v>2217.6000000000004</v>
      </c>
      <c r="E2" s="88">
        <v>65800000</v>
      </c>
      <c r="F2" s="88">
        <f>E2/B2</f>
        <v>39166.666666666664</v>
      </c>
      <c r="G2" s="78">
        <f>E2/C2</f>
        <v>35606.060606060601</v>
      </c>
      <c r="H2">
        <f>E2/D2</f>
        <v>29671.717171717166</v>
      </c>
      <c r="I2">
        <v>11</v>
      </c>
      <c r="J2">
        <v>1102</v>
      </c>
      <c r="O2" s="87">
        <v>953</v>
      </c>
      <c r="P2" s="87">
        <v>24</v>
      </c>
      <c r="Q2" s="87">
        <f>O2+P2</f>
        <v>977</v>
      </c>
      <c r="R2" s="88">
        <f>Q2*1.1</f>
        <v>1074.7</v>
      </c>
      <c r="S2" s="88">
        <v>24500000</v>
      </c>
      <c r="T2" s="88">
        <f>S2/Q2</f>
        <v>25076.765609007165</v>
      </c>
      <c r="U2" s="88">
        <f t="shared" ref="U2:U8" si="0">S2/R2</f>
        <v>22797.059644551966</v>
      </c>
      <c r="V2" s="88"/>
      <c r="W2" s="89"/>
      <c r="X2" s="3"/>
      <c r="Y2" s="3"/>
      <c r="Z2" s="3"/>
      <c r="AA2" s="3"/>
      <c r="AD2" s="34"/>
    </row>
    <row r="3" spans="1:34" x14ac:dyDescent="0.25">
      <c r="B3" s="93">
        <v>773</v>
      </c>
      <c r="C3">
        <f t="shared" ref="C3:C10" si="1">B3*1.1</f>
        <v>850.30000000000007</v>
      </c>
      <c r="D3" s="88">
        <f t="shared" ref="D3:D9" si="2">C3*1.2</f>
        <v>1020.36</v>
      </c>
      <c r="E3" s="88">
        <v>24700000</v>
      </c>
      <c r="F3" s="88">
        <f t="shared" ref="F3:F6" si="3">E3/B3</f>
        <v>31953.428201811126</v>
      </c>
      <c r="G3" s="78">
        <f t="shared" ref="G3:G7" si="4">E3/C3</f>
        <v>29048.571092555565</v>
      </c>
      <c r="H3">
        <f t="shared" ref="H3:H7" si="5">E3/D3</f>
        <v>24207.142577129642</v>
      </c>
      <c r="I3">
        <v>9</v>
      </c>
      <c r="J3">
        <v>901</v>
      </c>
      <c r="O3" s="87">
        <v>1796</v>
      </c>
      <c r="P3" s="87">
        <v>0</v>
      </c>
      <c r="Q3" s="87">
        <f t="shared" ref="Q3:Q15" si="6">O3+P3</f>
        <v>1796</v>
      </c>
      <c r="R3" s="88">
        <f t="shared" ref="R3:R16" si="7">Q3*1.1</f>
        <v>1975.6000000000001</v>
      </c>
      <c r="S3" s="88">
        <v>44900000</v>
      </c>
      <c r="T3" s="88">
        <f t="shared" ref="T3:T8" si="8">S3/Q3</f>
        <v>25000</v>
      </c>
      <c r="U3" s="88">
        <f t="shared" si="0"/>
        <v>22727.272727272724</v>
      </c>
      <c r="V3" s="88"/>
      <c r="W3" s="89"/>
      <c r="X3" s="3"/>
      <c r="Y3" s="3"/>
      <c r="Z3" s="3"/>
      <c r="AA3" s="3"/>
      <c r="AH3" s="34"/>
    </row>
    <row r="4" spans="1:34" x14ac:dyDescent="0.25">
      <c r="B4" s="72">
        <v>414</v>
      </c>
      <c r="C4">
        <f t="shared" si="1"/>
        <v>455.40000000000003</v>
      </c>
      <c r="D4" s="88">
        <f t="shared" si="2"/>
        <v>546.48</v>
      </c>
      <c r="E4" s="88">
        <v>12300000</v>
      </c>
      <c r="F4" s="121">
        <f t="shared" si="3"/>
        <v>29710.144927536232</v>
      </c>
      <c r="G4" s="78">
        <f t="shared" si="4"/>
        <v>27009.222661396572</v>
      </c>
      <c r="H4">
        <f t="shared" si="5"/>
        <v>22507.68555116381</v>
      </c>
      <c r="I4">
        <v>13</v>
      </c>
      <c r="J4">
        <v>1302</v>
      </c>
      <c r="O4" s="87">
        <v>1630</v>
      </c>
      <c r="P4" s="87"/>
      <c r="Q4" s="87">
        <f t="shared" si="6"/>
        <v>1630</v>
      </c>
      <c r="R4" s="88">
        <f t="shared" si="7"/>
        <v>1793.0000000000002</v>
      </c>
      <c r="S4" s="88">
        <v>40750000</v>
      </c>
      <c r="T4" s="88">
        <f t="shared" si="8"/>
        <v>25000</v>
      </c>
      <c r="U4" s="88">
        <f t="shared" si="0"/>
        <v>22727.272727272724</v>
      </c>
      <c r="V4" s="88"/>
      <c r="W4" s="89"/>
      <c r="X4" s="3"/>
      <c r="Y4" s="3"/>
      <c r="Z4" s="3"/>
      <c r="AA4" s="3"/>
    </row>
    <row r="5" spans="1:34" x14ac:dyDescent="0.25">
      <c r="B5" s="72">
        <v>1022</v>
      </c>
      <c r="C5">
        <f t="shared" si="1"/>
        <v>1124.2</v>
      </c>
      <c r="D5" s="88">
        <f t="shared" si="2"/>
        <v>1349.04</v>
      </c>
      <c r="E5" s="88">
        <v>32900000</v>
      </c>
      <c r="F5" s="120">
        <f t="shared" si="3"/>
        <v>32191.780821917808</v>
      </c>
      <c r="G5" s="78">
        <f t="shared" si="4"/>
        <v>29265.255292652553</v>
      </c>
      <c r="H5">
        <f t="shared" si="5"/>
        <v>24387.712743877128</v>
      </c>
      <c r="I5">
        <v>19</v>
      </c>
      <c r="J5">
        <v>1901</v>
      </c>
      <c r="O5" s="87">
        <v>1653</v>
      </c>
      <c r="P5" s="87"/>
      <c r="Q5" s="87">
        <f t="shared" si="6"/>
        <v>1653</v>
      </c>
      <c r="R5" s="88">
        <f t="shared" si="7"/>
        <v>1818.3000000000002</v>
      </c>
      <c r="S5" s="88">
        <v>41325000</v>
      </c>
      <c r="T5" s="88">
        <f t="shared" si="8"/>
        <v>25000</v>
      </c>
      <c r="U5" s="88">
        <f t="shared" si="0"/>
        <v>22727.272727272724</v>
      </c>
      <c r="V5" s="88"/>
      <c r="W5" s="89"/>
      <c r="X5" s="3"/>
      <c r="Y5" s="3"/>
      <c r="Z5" s="3"/>
      <c r="AA5" s="3"/>
    </row>
    <row r="6" spans="1:34" x14ac:dyDescent="0.25">
      <c r="B6">
        <v>1350</v>
      </c>
      <c r="C6">
        <f t="shared" si="1"/>
        <v>1485.0000000000002</v>
      </c>
      <c r="D6" s="88">
        <f t="shared" si="2"/>
        <v>1782.0000000000002</v>
      </c>
      <c r="E6" s="88">
        <v>42000000</v>
      </c>
      <c r="F6" s="121">
        <f t="shared" si="3"/>
        <v>31111.111111111109</v>
      </c>
      <c r="G6" s="78">
        <f t="shared" si="4"/>
        <v>28282.828282828279</v>
      </c>
      <c r="H6">
        <f t="shared" si="5"/>
        <v>23569.023569023568</v>
      </c>
      <c r="I6">
        <v>14</v>
      </c>
      <c r="J6">
        <v>1402</v>
      </c>
      <c r="O6" s="88">
        <v>953</v>
      </c>
      <c r="P6" s="88">
        <v>24</v>
      </c>
      <c r="Q6" s="87">
        <f t="shared" si="6"/>
        <v>977</v>
      </c>
      <c r="R6" s="88">
        <f t="shared" si="7"/>
        <v>1074.7</v>
      </c>
      <c r="S6" s="88">
        <v>25000000</v>
      </c>
      <c r="T6" s="101">
        <f>S6/O6</f>
        <v>26232.948583420777</v>
      </c>
      <c r="U6" s="88">
        <f t="shared" si="0"/>
        <v>23262.305759746905</v>
      </c>
      <c r="V6" s="88"/>
      <c r="W6" s="89"/>
      <c r="X6" s="3"/>
      <c r="Y6" s="3"/>
      <c r="Z6" s="3"/>
      <c r="AA6" s="3"/>
    </row>
    <row r="7" spans="1:34" x14ac:dyDescent="0.25">
      <c r="B7">
        <v>1013</v>
      </c>
      <c r="C7">
        <f t="shared" si="1"/>
        <v>1114.3000000000002</v>
      </c>
      <c r="D7" s="88">
        <f t="shared" si="2"/>
        <v>1337.16</v>
      </c>
      <c r="E7" s="88">
        <v>32400000</v>
      </c>
      <c r="F7" s="101">
        <f t="shared" ref="F7:F14" si="9">ROUND((E7/B7),0)</f>
        <v>31984</v>
      </c>
      <c r="G7" s="78">
        <f t="shared" si="4"/>
        <v>29076.550300637165</v>
      </c>
      <c r="H7">
        <f t="shared" si="5"/>
        <v>24230.458583864307</v>
      </c>
      <c r="I7">
        <v>10</v>
      </c>
      <c r="J7">
        <v>1002</v>
      </c>
      <c r="O7" s="88">
        <v>2366</v>
      </c>
      <c r="P7" s="88"/>
      <c r="Q7" s="87">
        <f t="shared" si="6"/>
        <v>2366</v>
      </c>
      <c r="R7" s="88">
        <f t="shared" si="7"/>
        <v>2602.6000000000004</v>
      </c>
      <c r="S7" s="88">
        <v>70980000</v>
      </c>
      <c r="T7" s="101">
        <f t="shared" si="8"/>
        <v>30000</v>
      </c>
      <c r="U7" s="88">
        <f t="shared" si="0"/>
        <v>27272.727272727268</v>
      </c>
      <c r="V7" s="88"/>
      <c r="W7" s="89"/>
      <c r="X7" s="3"/>
      <c r="Y7" s="3"/>
      <c r="Z7" s="3"/>
      <c r="AA7" s="3"/>
    </row>
    <row r="8" spans="1:34" x14ac:dyDescent="0.25">
      <c r="C8">
        <f t="shared" si="1"/>
        <v>0</v>
      </c>
      <c r="D8" s="88">
        <f t="shared" si="2"/>
        <v>0</v>
      </c>
      <c r="E8" s="88"/>
      <c r="F8" s="88" t="e">
        <f t="shared" si="9"/>
        <v>#DIV/0!</v>
      </c>
      <c r="G8" s="78" t="e">
        <f t="shared" ref="G8:G9" si="10">F8/C8</f>
        <v>#DIV/0!</v>
      </c>
      <c r="H8" t="e">
        <f t="shared" ref="H8:H13" si="11">F8/D8</f>
        <v>#DIV/0!</v>
      </c>
      <c r="I8">
        <v>11</v>
      </c>
      <c r="J8">
        <v>1002</v>
      </c>
      <c r="O8" s="88">
        <v>1796</v>
      </c>
      <c r="P8" s="88"/>
      <c r="Q8" s="87">
        <f t="shared" si="6"/>
        <v>1796</v>
      </c>
      <c r="R8" s="88">
        <f t="shared" si="7"/>
        <v>1975.6000000000001</v>
      </c>
      <c r="S8" s="88">
        <v>53880000</v>
      </c>
      <c r="T8" s="101">
        <f t="shared" si="8"/>
        <v>30000</v>
      </c>
      <c r="U8" s="88">
        <f t="shared" si="0"/>
        <v>27272.727272727272</v>
      </c>
      <c r="V8" s="88"/>
      <c r="W8" s="89"/>
      <c r="X8" s="3"/>
      <c r="Y8" s="3"/>
      <c r="Z8" s="3"/>
      <c r="AA8" s="3"/>
    </row>
    <row r="9" spans="1:34" x14ac:dyDescent="0.25">
      <c r="C9">
        <f t="shared" si="1"/>
        <v>0</v>
      </c>
      <c r="D9" s="88">
        <f t="shared" si="2"/>
        <v>0</v>
      </c>
      <c r="E9" s="88"/>
      <c r="F9" s="88" t="e">
        <f t="shared" si="9"/>
        <v>#DIV/0!</v>
      </c>
      <c r="G9" s="78" t="e">
        <f t="shared" si="10"/>
        <v>#DIV/0!</v>
      </c>
      <c r="H9" t="e">
        <f t="shared" si="11"/>
        <v>#DIV/0!</v>
      </c>
      <c r="O9" s="88"/>
      <c r="P9" s="88"/>
      <c r="Q9" s="87">
        <f t="shared" si="6"/>
        <v>0</v>
      </c>
      <c r="R9" s="88">
        <f t="shared" si="7"/>
        <v>0</v>
      </c>
      <c r="S9" s="88"/>
      <c r="T9" s="88" t="e">
        <f>V9/#REF!</f>
        <v>#REF!</v>
      </c>
      <c r="U9" s="88"/>
      <c r="V9" s="88"/>
      <c r="W9" s="3"/>
      <c r="X9" s="3"/>
      <c r="Y9" s="3"/>
      <c r="Z9" s="3"/>
      <c r="AA9" s="3"/>
    </row>
    <row r="10" spans="1:34" ht="16.5" x14ac:dyDescent="0.3">
      <c r="C10">
        <f t="shared" si="1"/>
        <v>0</v>
      </c>
      <c r="D10" s="88">
        <v>0</v>
      </c>
      <c r="E10" s="88"/>
      <c r="F10" s="88" t="e">
        <f t="shared" si="9"/>
        <v>#DIV/0!</v>
      </c>
      <c r="G10" t="e">
        <f t="shared" ref="G10:G14" si="12">ROUND((E10/C10),0)</f>
        <v>#DIV/0!</v>
      </c>
      <c r="H10" t="e">
        <f t="shared" si="11"/>
        <v>#DIV/0!</v>
      </c>
      <c r="O10" s="88"/>
      <c r="P10" s="88"/>
      <c r="Q10" s="87">
        <f t="shared" si="6"/>
        <v>0</v>
      </c>
      <c r="R10" s="88">
        <f t="shared" si="7"/>
        <v>0</v>
      </c>
      <c r="S10" s="88"/>
      <c r="T10" s="88" t="e">
        <f>V10/#REF!</f>
        <v>#REF!</v>
      </c>
      <c r="U10" s="88"/>
      <c r="V10" s="88"/>
      <c r="W10" s="3"/>
      <c r="X10" s="3"/>
      <c r="Y10" s="90"/>
      <c r="Z10" s="91"/>
      <c r="AA10" s="91"/>
      <c r="AB10" s="23"/>
      <c r="AC10" s="23"/>
      <c r="AD10" s="23"/>
      <c r="AE10" s="23"/>
      <c r="AF10" s="23"/>
    </row>
    <row r="11" spans="1:34" ht="18.75" x14ac:dyDescent="0.25">
      <c r="C11">
        <f t="shared" ref="C11:C12" si="13">B11*1.2</f>
        <v>0</v>
      </c>
      <c r="D11">
        <f t="shared" ref="D11:D14" si="14">C11*1.2</f>
        <v>0</v>
      </c>
      <c r="E11" s="88"/>
      <c r="F11" t="e">
        <f t="shared" si="9"/>
        <v>#DIV/0!</v>
      </c>
      <c r="G11" t="e">
        <f t="shared" si="12"/>
        <v>#DIV/0!</v>
      </c>
      <c r="H11" t="e">
        <f t="shared" si="11"/>
        <v>#DIV/0!</v>
      </c>
      <c r="Q11" s="87">
        <f t="shared" si="6"/>
        <v>0</v>
      </c>
      <c r="R11" s="88">
        <f t="shared" si="7"/>
        <v>0</v>
      </c>
      <c r="S11" s="88"/>
      <c r="U11" s="88"/>
      <c r="V11" s="88"/>
      <c r="W11" s="3"/>
      <c r="X11" s="3"/>
      <c r="Y11" s="92"/>
      <c r="Z11" s="3"/>
      <c r="AA11" s="3"/>
    </row>
    <row r="12" spans="1:34" x14ac:dyDescent="0.25">
      <c r="C12">
        <f t="shared" si="13"/>
        <v>0</v>
      </c>
      <c r="D12">
        <f t="shared" si="14"/>
        <v>0</v>
      </c>
      <c r="E12" s="88"/>
      <c r="F12" t="e">
        <f t="shared" si="9"/>
        <v>#DIV/0!</v>
      </c>
      <c r="G12" t="e">
        <f t="shared" si="12"/>
        <v>#DIV/0!</v>
      </c>
      <c r="H12" t="e">
        <f t="shared" si="11"/>
        <v>#DIV/0!</v>
      </c>
      <c r="I12">
        <f t="shared" ref="I12:I14" si="15">W12</f>
        <v>0</v>
      </c>
      <c r="J12">
        <f t="shared" ref="J12:J14" si="16">X12</f>
        <v>0</v>
      </c>
      <c r="Q12" s="87">
        <f t="shared" si="6"/>
        <v>0</v>
      </c>
      <c r="R12" s="88">
        <f t="shared" si="7"/>
        <v>0</v>
      </c>
      <c r="S12" s="88"/>
      <c r="U12" s="88"/>
      <c r="V12" s="88"/>
      <c r="W12" s="3"/>
      <c r="X12" s="3"/>
      <c r="Y12" s="3"/>
      <c r="Z12" s="3"/>
      <c r="AA12" s="3"/>
    </row>
    <row r="13" spans="1:34" x14ac:dyDescent="0.25">
      <c r="B13">
        <v>0</v>
      </c>
      <c r="C13">
        <f t="shared" ref="C13:C14" si="17">B13*1.1</f>
        <v>0</v>
      </c>
      <c r="D13">
        <f t="shared" si="14"/>
        <v>0</v>
      </c>
      <c r="E13" s="88"/>
      <c r="F13" t="e">
        <f t="shared" si="9"/>
        <v>#DIV/0!</v>
      </c>
      <c r="G13" t="e">
        <f t="shared" si="12"/>
        <v>#DIV/0!</v>
      </c>
      <c r="H13" t="e">
        <f t="shared" si="11"/>
        <v>#DIV/0!</v>
      </c>
      <c r="I13">
        <f t="shared" si="15"/>
        <v>0</v>
      </c>
      <c r="J13">
        <f t="shared" si="16"/>
        <v>0</v>
      </c>
      <c r="Q13" s="87">
        <f t="shared" si="6"/>
        <v>0</v>
      </c>
      <c r="R13" s="88">
        <f t="shared" si="7"/>
        <v>0</v>
      </c>
      <c r="U13" s="88"/>
      <c r="V13" s="88"/>
      <c r="W13" s="3"/>
      <c r="X13" s="3"/>
      <c r="Y13" s="3"/>
      <c r="Z13" s="3"/>
      <c r="AA13" s="3"/>
    </row>
    <row r="14" spans="1:34" x14ac:dyDescent="0.25">
      <c r="B14">
        <v>0</v>
      </c>
      <c r="C14">
        <f t="shared" si="17"/>
        <v>0</v>
      </c>
      <c r="D14">
        <f t="shared" si="14"/>
        <v>0</v>
      </c>
      <c r="E14" s="88"/>
      <c r="F14" t="e">
        <f t="shared" si="9"/>
        <v>#DIV/0!</v>
      </c>
      <c r="G14" t="e">
        <f t="shared" si="12"/>
        <v>#DIV/0!</v>
      </c>
      <c r="H14" t="e">
        <f t="shared" ref="H14" si="18">ROUND((E14/D14),0)</f>
        <v>#DIV/0!</v>
      </c>
      <c r="I14">
        <f t="shared" si="15"/>
        <v>0</v>
      </c>
      <c r="J14">
        <f t="shared" si="16"/>
        <v>0</v>
      </c>
      <c r="Q14" s="87">
        <f t="shared" si="6"/>
        <v>0</v>
      </c>
      <c r="R14" s="88">
        <f t="shared" si="7"/>
        <v>0</v>
      </c>
      <c r="U14" s="88"/>
      <c r="V14" s="88"/>
      <c r="W14" s="3"/>
      <c r="X14" s="3"/>
      <c r="Y14" s="3"/>
      <c r="Z14" s="3"/>
      <c r="AA14" s="3"/>
    </row>
    <row r="15" spans="1:34" x14ac:dyDescent="0.25">
      <c r="B15">
        <v>0</v>
      </c>
      <c r="C15">
        <f t="shared" ref="C15" si="19">B15*1.2</f>
        <v>0</v>
      </c>
      <c r="D15">
        <f t="shared" ref="D15:D18" si="20">C15*1.2</f>
        <v>0</v>
      </c>
      <c r="E15" s="88"/>
      <c r="F15" t="e">
        <f t="shared" ref="F15:F18" si="21">ROUND((E15/B15),0)</f>
        <v>#DIV/0!</v>
      </c>
      <c r="G15" t="e">
        <f t="shared" ref="G15:G18" si="22">ROUND((E15/C15),0)</f>
        <v>#DIV/0!</v>
      </c>
      <c r="H15" t="e">
        <f t="shared" ref="H15:H18" si="23">ROUND((E15/D15),0)</f>
        <v>#DIV/0!</v>
      </c>
      <c r="I15">
        <f t="shared" ref="I15:J18" si="24">W15</f>
        <v>0</v>
      </c>
      <c r="J15">
        <f t="shared" si="24"/>
        <v>0</v>
      </c>
      <c r="Q15" s="87">
        <f t="shared" si="6"/>
        <v>0</v>
      </c>
      <c r="R15" s="88">
        <f t="shared" si="7"/>
        <v>0</v>
      </c>
      <c r="U15" s="88"/>
      <c r="V15" s="88"/>
      <c r="W15" s="3"/>
      <c r="X15" s="3"/>
      <c r="Y15" s="3"/>
      <c r="Z15" s="3"/>
      <c r="AA15" s="3"/>
    </row>
    <row r="16" spans="1:34" x14ac:dyDescent="0.25">
      <c r="B16">
        <v>0</v>
      </c>
      <c r="C16">
        <f t="shared" ref="C16:C18" si="25">B16*1.2</f>
        <v>0</v>
      </c>
      <c r="D16">
        <f t="shared" si="20"/>
        <v>0</v>
      </c>
      <c r="E16" s="88"/>
      <c r="F16" t="e">
        <f t="shared" si="21"/>
        <v>#DIV/0!</v>
      </c>
      <c r="G16" t="e">
        <f t="shared" si="22"/>
        <v>#DIV/0!</v>
      </c>
      <c r="H16" t="e">
        <f t="shared" si="23"/>
        <v>#DIV/0!</v>
      </c>
      <c r="I16">
        <f t="shared" si="24"/>
        <v>0</v>
      </c>
      <c r="J16">
        <f t="shared" si="24"/>
        <v>0</v>
      </c>
      <c r="R16" s="88">
        <f t="shared" si="7"/>
        <v>0</v>
      </c>
      <c r="U16" s="88"/>
      <c r="V16" s="88"/>
    </row>
    <row r="17" spans="1:27" x14ac:dyDescent="0.25">
      <c r="B17">
        <f t="shared" ref="B17:B18" si="26">O17</f>
        <v>0</v>
      </c>
      <c r="C17">
        <f t="shared" si="25"/>
        <v>0</v>
      </c>
      <c r="D17">
        <f t="shared" si="20"/>
        <v>0</v>
      </c>
      <c r="E17" s="88"/>
      <c r="F17" t="e">
        <f t="shared" si="21"/>
        <v>#DIV/0!</v>
      </c>
      <c r="G17" t="e">
        <f t="shared" si="22"/>
        <v>#DIV/0!</v>
      </c>
      <c r="H17" t="e">
        <f t="shared" si="23"/>
        <v>#DIV/0!</v>
      </c>
      <c r="I17">
        <f t="shared" si="24"/>
        <v>0</v>
      </c>
      <c r="J17">
        <f t="shared" si="24"/>
        <v>0</v>
      </c>
      <c r="U17" s="88"/>
      <c r="V17" s="88"/>
    </row>
    <row r="18" spans="1:27" x14ac:dyDescent="0.25">
      <c r="B18">
        <f t="shared" si="26"/>
        <v>0</v>
      </c>
      <c r="C18">
        <f t="shared" si="25"/>
        <v>0</v>
      </c>
      <c r="D18">
        <f t="shared" si="20"/>
        <v>0</v>
      </c>
      <c r="E18" s="88"/>
      <c r="F18" t="e">
        <f t="shared" si="21"/>
        <v>#DIV/0!</v>
      </c>
      <c r="G18" t="e">
        <f t="shared" si="22"/>
        <v>#DIV/0!</v>
      </c>
      <c r="H18" t="e">
        <f t="shared" si="23"/>
        <v>#DIV/0!</v>
      </c>
      <c r="I18">
        <f t="shared" si="24"/>
        <v>0</v>
      </c>
      <c r="J18">
        <f t="shared" si="24"/>
        <v>0</v>
      </c>
      <c r="U18" s="88"/>
      <c r="V18" s="88"/>
    </row>
    <row r="19" spans="1:27" s="6" customFormat="1" x14ac:dyDescent="0.25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s="6" customFormat="1" ht="16.5" x14ac:dyDescent="0.3">
      <c r="A20" s="78"/>
      <c r="B20" s="78"/>
      <c r="C20" s="78"/>
      <c r="D20" s="78"/>
      <c r="E20" s="78"/>
      <c r="F20" s="23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s="6" customFormat="1" x14ac:dyDescent="0.25">
      <c r="A21" s="78"/>
      <c r="B21" s="79"/>
      <c r="C21" s="79"/>
      <c r="D21" s="79"/>
      <c r="E21" s="79"/>
      <c r="F21" s="80" t="s">
        <v>63</v>
      </c>
      <c r="G21" s="79"/>
      <c r="H21" s="79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s="6" customFormat="1" ht="16.5" x14ac:dyDescent="0.3">
      <c r="A22" s="78"/>
      <c r="B22" s="79"/>
      <c r="C22" s="79" t="s">
        <v>61</v>
      </c>
      <c r="D22" s="79"/>
      <c r="E22" s="94"/>
      <c r="F22" s="81" t="s">
        <v>62</v>
      </c>
      <c r="G22" s="81">
        <v>394</v>
      </c>
      <c r="H22" s="79"/>
      <c r="I22" s="78">
        <f>G22*9500</f>
        <v>3743000</v>
      </c>
      <c r="J22" s="78"/>
      <c r="K22" s="78"/>
      <c r="L22" s="78"/>
      <c r="M22" s="78"/>
      <c r="N22" s="78"/>
      <c r="O22" s="78"/>
      <c r="P22" s="78"/>
      <c r="Q22" s="78"/>
    </row>
    <row r="23" spans="1:27" s="6" customFormat="1" x14ac:dyDescent="0.25">
      <c r="A23" s="78"/>
      <c r="B23" s="79"/>
      <c r="C23" s="79" t="s">
        <v>1</v>
      </c>
      <c r="D23" s="79">
        <v>7100000</v>
      </c>
      <c r="E23" s="79"/>
      <c r="F23" s="81" t="s">
        <v>58</v>
      </c>
      <c r="G23" s="81">
        <v>0</v>
      </c>
      <c r="H23" s="79"/>
      <c r="I23" s="78"/>
      <c r="J23" s="78"/>
      <c r="K23" s="78"/>
      <c r="L23" s="78"/>
      <c r="M23" s="78"/>
      <c r="N23" s="78"/>
      <c r="O23" s="78"/>
      <c r="P23" s="78"/>
      <c r="Q23" s="78"/>
    </row>
    <row r="24" spans="1:27" s="6" customFormat="1" x14ac:dyDescent="0.25">
      <c r="A24" s="78"/>
      <c r="B24" s="79"/>
      <c r="C24" s="79"/>
      <c r="D24" s="79"/>
      <c r="E24" s="79"/>
      <c r="F24" s="81" t="s">
        <v>64</v>
      </c>
      <c r="G24" s="81">
        <v>0</v>
      </c>
      <c r="H24" s="79"/>
      <c r="I24" s="78"/>
      <c r="J24" s="78"/>
      <c r="K24" s="78"/>
      <c r="L24" s="78"/>
      <c r="M24" s="78"/>
      <c r="N24" s="78"/>
      <c r="O24" s="78"/>
      <c r="P24" s="78"/>
      <c r="Q24" s="78"/>
    </row>
    <row r="25" spans="1:27" s="6" customFormat="1" x14ac:dyDescent="0.25">
      <c r="B25" s="79"/>
      <c r="C25" s="79"/>
      <c r="D25" s="79"/>
      <c r="E25" s="79"/>
      <c r="F25" s="82" t="s">
        <v>65</v>
      </c>
      <c r="G25" s="82">
        <f>G22+G23+G24</f>
        <v>394</v>
      </c>
      <c r="H25" s="79"/>
      <c r="I25" s="78"/>
      <c r="J25" s="78"/>
      <c r="K25" s="78"/>
      <c r="L25" s="78"/>
      <c r="M25" s="78"/>
    </row>
    <row r="26" spans="1:27" s="6" customFormat="1" x14ac:dyDescent="0.25">
      <c r="B26" s="79"/>
      <c r="C26" s="79"/>
      <c r="D26" s="79"/>
      <c r="E26" s="79"/>
      <c r="F26" s="81"/>
      <c r="G26" s="81"/>
      <c r="H26" s="79"/>
      <c r="I26" s="78"/>
      <c r="J26" s="78"/>
      <c r="K26" s="78"/>
      <c r="L26" s="78"/>
      <c r="M26" s="78"/>
    </row>
    <row r="27" spans="1:27" s="6" customFormat="1" x14ac:dyDescent="0.25">
      <c r="B27" s="79"/>
      <c r="C27" s="79"/>
      <c r="D27" s="79"/>
      <c r="E27" s="79"/>
      <c r="F27" s="81" t="s">
        <v>57</v>
      </c>
      <c r="G27" s="81">
        <v>0</v>
      </c>
      <c r="H27" s="79"/>
      <c r="I27" s="78" t="e">
        <f>G33/G27</f>
        <v>#DIV/0!</v>
      </c>
      <c r="J27" s="78"/>
      <c r="K27" s="78"/>
      <c r="L27" s="78"/>
      <c r="M27" s="78"/>
    </row>
    <row r="28" spans="1:27" s="6" customFormat="1" x14ac:dyDescent="0.25">
      <c r="B28" s="79"/>
      <c r="C28" s="79"/>
      <c r="D28" s="79"/>
      <c r="E28" s="79"/>
      <c r="F28" s="81" t="s">
        <v>58</v>
      </c>
      <c r="G28" s="81">
        <v>0</v>
      </c>
      <c r="H28" s="79"/>
      <c r="I28" s="78"/>
      <c r="J28" s="78"/>
      <c r="K28" s="78"/>
      <c r="L28" s="78"/>
      <c r="M28" s="78"/>
    </row>
    <row r="29" spans="1:27" s="6" customFormat="1" x14ac:dyDescent="0.25">
      <c r="B29" s="79"/>
      <c r="C29" s="79"/>
      <c r="D29" s="79"/>
      <c r="E29" s="79"/>
      <c r="F29" s="81" t="s">
        <v>56</v>
      </c>
      <c r="G29" s="81">
        <v>0</v>
      </c>
      <c r="H29" s="79"/>
      <c r="I29" s="78"/>
      <c r="J29" s="78"/>
      <c r="K29" s="78"/>
      <c r="L29" s="78"/>
      <c r="M29" s="78"/>
    </row>
    <row r="30" spans="1:27" s="6" customFormat="1" x14ac:dyDescent="0.25">
      <c r="B30" s="79"/>
      <c r="C30" s="83"/>
      <c r="D30" s="83"/>
      <c r="E30" s="79"/>
      <c r="F30" s="82" t="s">
        <v>59</v>
      </c>
      <c r="G30" s="82">
        <f>SUM(G27:G29)</f>
        <v>0</v>
      </c>
      <c r="H30" s="79"/>
      <c r="I30" s="78" t="e">
        <f>I22/G30</f>
        <v>#DIV/0!</v>
      </c>
      <c r="J30" s="78"/>
      <c r="K30" s="78"/>
      <c r="L30" s="78"/>
      <c r="M30" s="78"/>
      <c r="O30" s="35"/>
      <c r="P30" s="35"/>
      <c r="Q30" s="35"/>
      <c r="R30" s="35"/>
      <c r="S30" s="35"/>
      <c r="T30" s="35"/>
    </row>
    <row r="31" spans="1:27" s="6" customFormat="1" x14ac:dyDescent="0.25">
      <c r="B31" s="79"/>
      <c r="C31" s="83"/>
      <c r="D31" s="83"/>
      <c r="E31" s="79"/>
      <c r="F31" s="82" t="s">
        <v>60</v>
      </c>
      <c r="G31" s="81">
        <f>G30</f>
        <v>0</v>
      </c>
      <c r="H31" s="79" t="e">
        <f>G30/G31</f>
        <v>#DIV/0!</v>
      </c>
      <c r="I31" s="78" t="s">
        <v>42</v>
      </c>
      <c r="J31" s="78"/>
      <c r="K31" s="78"/>
      <c r="L31" s="78"/>
      <c r="M31" s="78"/>
    </row>
    <row r="32" spans="1:27" s="6" customFormat="1" x14ac:dyDescent="0.25">
      <c r="B32" s="79"/>
      <c r="C32" s="83"/>
      <c r="D32" s="83"/>
      <c r="E32" s="79"/>
      <c r="F32" s="81" t="s">
        <v>40</v>
      </c>
      <c r="G32" s="81">
        <v>10000</v>
      </c>
      <c r="H32" s="79"/>
      <c r="I32" s="78"/>
      <c r="J32" s="78"/>
      <c r="K32" s="78"/>
      <c r="L32" s="78"/>
      <c r="M32" s="78"/>
    </row>
    <row r="33" spans="2:23" s="6" customFormat="1" x14ac:dyDescent="0.25">
      <c r="B33" s="79"/>
      <c r="C33" s="83"/>
      <c r="D33" s="83"/>
      <c r="E33" s="79"/>
      <c r="F33" s="82" t="s">
        <v>41</v>
      </c>
      <c r="G33" s="82">
        <f>G25*G32</f>
        <v>3940000</v>
      </c>
      <c r="H33" s="79" t="e">
        <f>G33/D27</f>
        <v>#DIV/0!</v>
      </c>
      <c r="I33" s="78"/>
      <c r="J33" s="78"/>
      <c r="K33" s="78"/>
      <c r="L33" s="78"/>
      <c r="M33" s="78"/>
    </row>
    <row r="34" spans="2:23" s="6" customFormat="1" x14ac:dyDescent="0.25">
      <c r="B34" s="79"/>
      <c r="C34" s="83"/>
      <c r="D34" s="83"/>
      <c r="E34" s="79"/>
      <c r="F34" s="82" t="s">
        <v>19</v>
      </c>
      <c r="G34" s="82">
        <f>G33*90%</f>
        <v>3546000</v>
      </c>
      <c r="H34" s="79"/>
      <c r="I34" s="78"/>
      <c r="J34" s="78"/>
      <c r="K34" s="78"/>
      <c r="L34" s="78"/>
      <c r="M34" s="78"/>
    </row>
    <row r="35" spans="2:23" s="6" customFormat="1" x14ac:dyDescent="0.25">
      <c r="B35" s="79"/>
      <c r="C35" s="83"/>
      <c r="D35" s="83"/>
      <c r="E35" s="79"/>
      <c r="F35" s="82" t="s">
        <v>20</v>
      </c>
      <c r="G35" s="82">
        <f>G33*80%</f>
        <v>3152000</v>
      </c>
      <c r="H35" s="79"/>
      <c r="I35" s="78"/>
      <c r="J35" s="78"/>
      <c r="K35" s="78"/>
      <c r="L35" s="78"/>
      <c r="M35" s="78"/>
    </row>
    <row r="36" spans="2:23" x14ac:dyDescent="0.25">
      <c r="B36" s="83"/>
      <c r="C36" s="83"/>
      <c r="D36" s="83"/>
      <c r="E36" s="83"/>
      <c r="F36" s="83"/>
      <c r="G36" s="83"/>
      <c r="H36" s="83"/>
    </row>
    <row r="37" spans="2:23" x14ac:dyDescent="0.25">
      <c r="B37" s="83"/>
      <c r="C37" s="83"/>
      <c r="D37" s="83"/>
      <c r="E37" s="83"/>
      <c r="F37" s="83"/>
      <c r="G37" s="83"/>
      <c r="H37" s="83"/>
      <c r="N37" s="6"/>
      <c r="O37" s="6"/>
      <c r="P37" s="6"/>
      <c r="Q37" s="6"/>
      <c r="R37" s="6"/>
      <c r="S37" s="6"/>
      <c r="T37" s="6"/>
      <c r="U37" s="6"/>
      <c r="V37" s="6"/>
      <c r="W37" s="6"/>
    </row>
    <row r="38" spans="2:23" x14ac:dyDescent="0.25">
      <c r="B38" s="83"/>
      <c r="C38" s="83"/>
      <c r="D38" s="83"/>
      <c r="E38" s="83"/>
      <c r="F38" s="83"/>
      <c r="G38" s="83"/>
      <c r="H38" s="83"/>
      <c r="N38" s="6"/>
      <c r="O38" s="6"/>
      <c r="P38" s="6"/>
      <c r="Q38" s="6"/>
      <c r="R38" s="6"/>
      <c r="S38" s="6"/>
      <c r="T38" s="6"/>
      <c r="U38" s="6"/>
      <c r="V38" s="6"/>
      <c r="W38" s="6"/>
    </row>
    <row r="39" spans="2:23" x14ac:dyDescent="0.25">
      <c r="B39" s="83"/>
      <c r="C39" s="83"/>
      <c r="D39" s="83"/>
      <c r="E39" s="83"/>
      <c r="F39" s="83"/>
      <c r="G39" s="83"/>
      <c r="H39" s="83"/>
      <c r="N39" s="6"/>
      <c r="O39" s="6"/>
      <c r="P39" s="6"/>
      <c r="Q39" s="6"/>
      <c r="R39" s="6"/>
      <c r="S39" s="6"/>
      <c r="T39" s="6"/>
      <c r="U39" s="6"/>
      <c r="V39" s="6"/>
      <c r="W39" s="6"/>
    </row>
    <row r="40" spans="2:23" x14ac:dyDescent="0.25">
      <c r="B40" s="83"/>
      <c r="C40" s="83"/>
      <c r="D40" s="83"/>
      <c r="E40" s="83"/>
      <c r="F40" s="83"/>
      <c r="G40" s="83"/>
      <c r="H40" s="83"/>
      <c r="N40" s="6"/>
      <c r="O40" s="6"/>
      <c r="P40" s="6"/>
      <c r="Q40" s="6"/>
      <c r="R40" s="6"/>
      <c r="S40" s="6"/>
      <c r="T40" s="6"/>
      <c r="U40" s="6"/>
      <c r="V40" s="6"/>
      <c r="W40" s="6"/>
    </row>
    <row r="41" spans="2:23" x14ac:dyDescent="0.25">
      <c r="B41" s="83"/>
      <c r="C41" s="83"/>
      <c r="D41" s="83"/>
      <c r="E41" s="83"/>
      <c r="F41" s="83"/>
      <c r="G41" s="83"/>
      <c r="H41" s="83"/>
      <c r="N41" s="6"/>
      <c r="O41" s="6"/>
      <c r="P41" s="6"/>
      <c r="Q41" s="6"/>
      <c r="R41" s="6"/>
      <c r="S41" s="6"/>
      <c r="T41" s="6"/>
      <c r="U41" s="6"/>
      <c r="V41" s="6"/>
      <c r="W41" s="6"/>
    </row>
    <row r="42" spans="2:23" x14ac:dyDescent="0.25">
      <c r="B42" s="83"/>
      <c r="C42" s="83"/>
      <c r="D42" s="83"/>
      <c r="E42" s="83"/>
      <c r="F42" s="83"/>
      <c r="G42" s="83"/>
      <c r="H42" s="83"/>
      <c r="N42" s="6"/>
      <c r="O42" s="35"/>
      <c r="P42" s="35"/>
      <c r="Q42" s="35"/>
      <c r="R42" s="35"/>
      <c r="S42" s="35"/>
      <c r="T42" s="35"/>
      <c r="U42" s="6"/>
      <c r="V42" s="6"/>
      <c r="W42" s="6"/>
    </row>
    <row r="43" spans="2:23" x14ac:dyDescent="0.25">
      <c r="B43" s="83"/>
      <c r="C43" s="83"/>
      <c r="D43" s="83"/>
      <c r="E43" s="83"/>
      <c r="F43" s="83"/>
      <c r="G43" s="83"/>
      <c r="H43" s="83"/>
      <c r="N43" s="6"/>
      <c r="O43" s="6"/>
      <c r="P43" s="6"/>
      <c r="Q43" s="6"/>
      <c r="R43" s="6"/>
      <c r="S43" s="6"/>
      <c r="T43" s="6"/>
      <c r="U43" s="6"/>
      <c r="V43" s="6"/>
      <c r="W43" s="6"/>
    </row>
    <row r="44" spans="2:23" x14ac:dyDescent="0.25">
      <c r="B44" s="83"/>
      <c r="C44" s="83"/>
      <c r="D44" s="83"/>
      <c r="E44" s="83"/>
      <c r="F44" s="83"/>
      <c r="G44" s="83"/>
      <c r="H44" s="83"/>
      <c r="N44" s="6"/>
      <c r="O44" s="6"/>
      <c r="P44" s="6"/>
      <c r="Q44" s="6"/>
      <c r="R44" s="6"/>
      <c r="S44" s="6"/>
      <c r="T44" s="6"/>
      <c r="U44" s="6"/>
      <c r="V44" s="6"/>
      <c r="W44" s="6"/>
    </row>
    <row r="45" spans="2:23" x14ac:dyDescent="0.25">
      <c r="N45" s="6"/>
      <c r="O45" s="6"/>
      <c r="P45" s="6"/>
      <c r="Q45" s="6"/>
      <c r="R45" s="6"/>
      <c r="S45" s="6"/>
      <c r="T45" s="6"/>
      <c r="U45" s="6"/>
      <c r="V45" s="6"/>
      <c r="W45" s="6"/>
    </row>
    <row r="48" spans="2:23" x14ac:dyDescent="0.25">
      <c r="N48" s="6"/>
      <c r="O48" s="6"/>
      <c r="P48" s="6"/>
      <c r="Q48" s="6"/>
      <c r="R48" s="6"/>
      <c r="S48" s="6"/>
      <c r="T48" s="6"/>
      <c r="U48" s="6"/>
      <c r="V48" s="6"/>
      <c r="W48" s="6"/>
    </row>
    <row r="49" spans="14:23" x14ac:dyDescent="0.25">
      <c r="N49" s="6"/>
      <c r="O49" s="6"/>
      <c r="P49" s="6"/>
      <c r="Q49" s="6"/>
      <c r="R49" s="6"/>
      <c r="S49" s="6"/>
      <c r="T49" s="6"/>
      <c r="U49" s="6"/>
      <c r="V49" s="6"/>
      <c r="W49" s="6"/>
    </row>
    <row r="50" spans="14:23" x14ac:dyDescent="0.25">
      <c r="N50" s="6"/>
      <c r="O50" s="6"/>
      <c r="P50" s="6"/>
      <c r="Q50" s="6"/>
      <c r="R50" s="6"/>
      <c r="S50" s="6"/>
      <c r="T50" s="6"/>
      <c r="U50" s="6"/>
      <c r="V50" s="6"/>
      <c r="W50" s="6"/>
    </row>
    <row r="51" spans="14:23" x14ac:dyDescent="0.25">
      <c r="N51" s="6"/>
      <c r="O51" s="6"/>
      <c r="P51" s="6"/>
      <c r="Q51" s="6"/>
      <c r="R51" s="6"/>
      <c r="S51" s="6"/>
      <c r="T51" s="6"/>
      <c r="U51" s="6"/>
      <c r="V51" s="6"/>
      <c r="W51" s="6"/>
    </row>
    <row r="52" spans="14:23" x14ac:dyDescent="0.25">
      <c r="N52" s="6"/>
      <c r="O52" s="35"/>
      <c r="P52" s="35"/>
      <c r="Q52" s="35"/>
      <c r="R52" s="35"/>
      <c r="S52" s="35"/>
      <c r="T52" s="35"/>
      <c r="U52" s="6"/>
      <c r="V52" s="6"/>
      <c r="W52" s="6"/>
    </row>
    <row r="53" spans="14:23" x14ac:dyDescent="0.25">
      <c r="N53" s="6"/>
      <c r="O53" s="6"/>
      <c r="P53" s="6"/>
      <c r="Q53" s="6"/>
      <c r="R53" s="6"/>
      <c r="S53" s="6"/>
      <c r="T53" s="6"/>
      <c r="U53" s="6"/>
      <c r="V53" s="6"/>
      <c r="W53" s="6"/>
    </row>
    <row r="54" spans="14:23" x14ac:dyDescent="0.25">
      <c r="N54" s="6"/>
      <c r="O54" s="6"/>
      <c r="P54" s="6"/>
      <c r="Q54" s="6"/>
      <c r="R54" s="6"/>
      <c r="S54" s="6"/>
      <c r="T54" s="6"/>
      <c r="U54" s="6"/>
      <c r="V54" s="6"/>
      <c r="W54" s="6"/>
    </row>
    <row r="55" spans="14:23" x14ac:dyDescent="0.25">
      <c r="N55" s="6"/>
      <c r="O55" s="6"/>
      <c r="P55" s="6"/>
      <c r="Q55" s="6"/>
      <c r="R55" s="6"/>
      <c r="S55" s="6"/>
      <c r="T55" s="6"/>
      <c r="U55" s="6"/>
      <c r="V55" s="6"/>
      <c r="W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9" zoomScale="130" zoomScaleNormal="130" workbookViewId="0">
      <selection activeCell="B2" sqref="B2"/>
    </sheetView>
  </sheetViews>
  <sheetFormatPr defaultRowHeight="15" x14ac:dyDescent="0.25"/>
  <sheetData>
    <row r="117" spans="6:13" x14ac:dyDescent="0.25">
      <c r="F117" s="106" t="s">
        <v>55</v>
      </c>
      <c r="G117" s="106"/>
      <c r="H117" s="106"/>
      <c r="I117" s="106"/>
      <c r="J117" s="106"/>
      <c r="K117" s="106"/>
      <c r="L117" s="106"/>
      <c r="M117" s="106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A1"/>
  <sheetViews>
    <sheetView topLeftCell="A247" workbookViewId="0">
      <selection activeCell="A253" sqref="A25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25"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2025-02-05T05:01:38Z</dcterms:modified>
</cp:coreProperties>
</file>