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827"/>
  <workbookPr filterPrivacy="1" defaultThemeVersion="124226"/>
  <xr:revisionPtr revIDLastSave="0" documentId="13_ncr:1_{A08C7F4D-1A34-4869-8B93-F7CCDFC3E339}" xr6:coauthVersionLast="45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8" sheetId="11" r:id="rId2"/>
    <sheet name="Sheet2" sheetId="5" r:id="rId3"/>
    <sheet name="Sheet3" sheetId="6" r:id="rId4"/>
    <sheet name="Sheet4" sheetId="7" r:id="rId5"/>
    <sheet name="Sheet5" sheetId="8" r:id="rId6"/>
    <sheet name="Sheet6" sheetId="9" r:id="rId7"/>
    <sheet name="Sheet7" sheetId="10" r:id="rId8"/>
    <sheet name="Sheet9" sheetId="12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0" i="1" l="1"/>
  <c r="F7" i="1"/>
  <c r="F36" i="1"/>
  <c r="C36" i="1"/>
  <c r="B36" i="1"/>
  <c r="F35" i="1"/>
  <c r="C35" i="1"/>
  <c r="B35" i="1"/>
  <c r="C34" i="1"/>
  <c r="F34" i="1"/>
  <c r="B34" i="1"/>
  <c r="E7" i="1"/>
  <c r="E6" i="1"/>
  <c r="G38" i="1" l="1"/>
  <c r="G37" i="1"/>
  <c r="G36" i="1"/>
  <c r="G35" i="1"/>
  <c r="G34" i="1"/>
  <c r="I29" i="1" l="1"/>
  <c r="G27" i="1"/>
  <c r="H27" i="1"/>
  <c r="I30" i="1"/>
  <c r="B10" i="1"/>
  <c r="B11" i="1" s="1"/>
  <c r="B8" i="1"/>
  <c r="B6" i="1"/>
  <c r="B5" i="1"/>
  <c r="B14" i="1" s="1"/>
  <c r="B12" i="1" l="1"/>
  <c r="B13" i="1" s="1"/>
  <c r="D36" i="1"/>
  <c r="D34" i="1"/>
  <c r="B15" i="1" l="1"/>
  <c r="H35" i="1" l="1"/>
  <c r="H36" i="1"/>
  <c r="H34" i="1"/>
  <c r="B17" i="1"/>
  <c r="B18" i="1" s="1"/>
  <c r="I27" i="1"/>
  <c r="F27" i="1"/>
  <c r="B21" i="1" l="1"/>
  <c r="B19" i="1"/>
  <c r="F28" i="1"/>
  <c r="G28" i="1"/>
  <c r="F29" i="1"/>
  <c r="G29" i="1"/>
  <c r="F30" i="1"/>
  <c r="G30" i="1"/>
  <c r="I28" i="1" l="1"/>
  <c r="H28" i="1" l="1"/>
  <c r="H29" i="1"/>
  <c r="H30" i="1"/>
  <c r="G3" i="1" l="1"/>
</calcChain>
</file>

<file path=xl/sharedStrings.xml><?xml version="1.0" encoding="utf-8"?>
<sst xmlns="http://schemas.openxmlformats.org/spreadsheetml/2006/main" count="36" uniqueCount="28">
  <si>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</si>
  <si>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</si>
  <si>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</si>
  <si>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</si>
  <si>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</si>
  <si>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</si>
  <si>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</si>
  <si>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(100-10)X12/60</t>
  </si>
  <si>
    <t>Depreciation Amt</t>
  </si>
  <si>
    <t>Depreciated Bldg. Rate</t>
  </si>
  <si>
    <t>Total Composite Rate</t>
  </si>
  <si>
    <t>Value</t>
  </si>
  <si>
    <t>IV</t>
  </si>
  <si>
    <t>Con. Year</t>
  </si>
  <si>
    <t>Online</t>
  </si>
  <si>
    <t>Carpet</t>
  </si>
  <si>
    <t>Rental Value</t>
  </si>
  <si>
    <t>Rate on Carpet Area</t>
  </si>
  <si>
    <t>Rate on Built up Area</t>
  </si>
  <si>
    <t>Rate on Saleable Area</t>
  </si>
  <si>
    <t xml:space="preserve"> Built up Area</t>
  </si>
  <si>
    <t>Area</t>
  </si>
  <si>
    <t>Agreement carpet area</t>
  </si>
  <si>
    <t>Built up area</t>
  </si>
  <si>
    <t>DV</t>
  </si>
  <si>
    <t>RV</t>
  </si>
  <si>
    <t>SBA</t>
  </si>
  <si>
    <t>Measurement Carpet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</si>
</sst>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u/>
      <sz val="12.65"/>
      <color theme="10"/>
      <name val="Calibri"/>
      <family val="2"/>
    </font>
    <font>
      <sz val="11"/>
      <color theme="1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sz val="11"/>
      <color theme="1"/>
      <name val="Arial Narrow"/>
      <family val="2"/>
    </font>
    <font>
      <b/>
      <sz val="11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2"/>
      <color theme="1"/>
      <name val="Arial Narrow"/>
      <family val="2"/>
    </font>
    <font>
      <b/>
      <sz val="14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55">
    <xf numFmtId="0" fontId="0" fillId="0" borderId="0" xfId="0"/>
    <xf numFmtId="0" fontId="0" fillId="0" borderId="2" xfId="0" applyBorder="1"/>
    <xf numFmtId="0" fontId="0" fillId="0" borderId="3" xfId="0" applyBorder="1"/>
    <xf numFmtId="43" fontId="3" fillId="0" borderId="0" xfId="1" applyFont="1" applyBorder="1"/>
    <xf numFmtId="43" fontId="2" fillId="0" borderId="0" xfId="1" applyFont="1" applyBorder="1"/>
    <xf numFmtId="43" fontId="2" fillId="0" borderId="0" xfId="0" applyNumberFormat="1" applyFont="1"/>
    <xf numFmtId="43" fontId="0" fillId="0" borderId="0" xfId="0" applyNumberFormat="1"/>
    <xf numFmtId="0" fontId="7" fillId="0" borderId="0" xfId="0" applyFont="1"/>
    <xf numFmtId="0" fontId="0" fillId="0" borderId="1" xfId="0" applyBorder="1"/>
    <xf numFmtId="0" fontId="7" fillId="0" borderId="1" xfId="0" applyFont="1" applyBorder="1"/>
    <xf numFmtId="43" fontId="0" fillId="0" borderId="1" xfId="0" applyNumberFormat="1" applyBorder="1"/>
    <xf numFmtId="0" fontId="7" fillId="0" borderId="4" xfId="0" applyFont="1" applyBorder="1"/>
    <xf numFmtId="43" fontId="7" fillId="0" borderId="0" xfId="0" applyNumberFormat="1" applyFont="1"/>
    <xf numFmtId="43" fontId="5" fillId="0" borderId="0" xfId="0" applyNumberFormat="1" applyFont="1"/>
    <xf numFmtId="164" fontId="2" fillId="0" borderId="0" xfId="1" applyNumberFormat="1" applyFont="1" applyFill="1" applyBorder="1"/>
    <xf numFmtId="0" fontId="8" fillId="0" borderId="0" xfId="2" applyFill="1" applyBorder="1" applyAlignment="1" applyProtection="1"/>
    <xf numFmtId="0" fontId="9" fillId="0" borderId="1" xfId="0" applyFont="1" applyBorder="1"/>
    <xf numFmtId="43" fontId="9" fillId="0" borderId="1" xfId="0" applyNumberFormat="1" applyFont="1" applyBorder="1"/>
    <xf numFmtId="0" fontId="9" fillId="0" borderId="1" xfId="0" applyFont="1" applyBorder="1" applyAlignment="1">
      <alignment wrapText="1"/>
    </xf>
    <xf numFmtId="0" fontId="11" fillId="0" borderId="1" xfId="0" applyFont="1" applyBorder="1"/>
    <xf numFmtId="0" fontId="9" fillId="0" borderId="1" xfId="1" applyNumberFormat="1" applyFont="1" applyBorder="1"/>
    <xf numFmtId="43" fontId="9" fillId="0" borderId="1" xfId="1" applyFont="1" applyBorder="1"/>
    <xf numFmtId="0" fontId="10" fillId="0" borderId="1" xfId="0" applyFont="1" applyBorder="1"/>
    <xf numFmtId="43" fontId="10" fillId="0" borderId="1" xfId="0" applyNumberFormat="1" applyFont="1" applyBorder="1"/>
    <xf numFmtId="43" fontId="11" fillId="0" borderId="1" xfId="0" applyNumberFormat="1" applyFont="1" applyBorder="1"/>
    <xf numFmtId="0" fontId="10" fillId="0" borderId="1" xfId="0" applyFont="1" applyBorder="1" applyAlignment="1">
      <alignment horizontal="center" wrapText="1"/>
    </xf>
    <xf numFmtId="43" fontId="11" fillId="0" borderId="1" xfId="1" applyFont="1" applyFill="1" applyBorder="1"/>
    <xf numFmtId="10" fontId="11" fillId="0" borderId="1" xfId="0" applyNumberFormat="1" applyFont="1" applyBorder="1"/>
    <xf numFmtId="0" fontId="4" fillId="0" borderId="0" xfId="0" applyFont="1"/>
    <xf numFmtId="0" fontId="6" fillId="0" borderId="0" xfId="0" applyFont="1"/>
    <xf numFmtId="0" fontId="2" fillId="0" borderId="0" xfId="0" applyFont="1"/>
    <xf numFmtId="0" fontId="5" fillId="0" borderId="0" xfId="0" applyFont="1"/>
    <xf numFmtId="0" fontId="0" fillId="0" borderId="0" xfId="0" applyAlignment="1">
      <alignment wrapText="1"/>
    </xf>
    <xf numFmtId="43" fontId="13" fillId="0" borderId="0" xfId="0" applyNumberFormat="1" applyFont="1"/>
    <xf numFmtId="10" fontId="9" fillId="0" borderId="1" xfId="1" applyNumberFormat="1" applyFont="1" applyBorder="1"/>
    <xf numFmtId="0" fontId="12" fillId="0" borderId="1" xfId="0" applyFont="1" applyBorder="1"/>
    <xf numFmtId="43" fontId="7" fillId="0" borderId="1" xfId="0" applyNumberFormat="1" applyFont="1" applyBorder="1"/>
    <xf numFmtId="0" fontId="10" fillId="0" borderId="5" xfId="0" applyFont="1" applyBorder="1" applyAlignment="1">
      <alignment horizontal="center" wrapText="1"/>
    </xf>
    <xf numFmtId="0" fontId="0" fillId="0" borderId="1" xfId="1" applyNumberFormat="1" applyFont="1" applyBorder="1"/>
    <xf numFmtId="10" fontId="0" fillId="0" borderId="1" xfId="1" applyNumberFormat="1" applyFont="1" applyBorder="1"/>
    <xf numFmtId="43" fontId="0" fillId="0" borderId="1" xfId="1" applyFont="1" applyBorder="1"/>
    <xf numFmtId="43" fontId="14" fillId="0" borderId="0" xfId="1" applyFont="1" applyBorder="1"/>
    <xf numFmtId="0" fontId="14" fillId="0" borderId="0" xfId="0" applyFont="1"/>
    <xf numFmtId="10" fontId="14" fillId="0" borderId="0" xfId="0" applyNumberFormat="1" applyFont="1"/>
    <xf numFmtId="43" fontId="6" fillId="0" borderId="0" xfId="0" applyNumberFormat="1" applyFont="1"/>
    <xf numFmtId="43" fontId="4" fillId="0" borderId="0" xfId="0" applyNumberFormat="1" applyFont="1"/>
    <xf numFmtId="43" fontId="3" fillId="0" borderId="0" xfId="0" applyNumberFormat="1" applyFont="1"/>
    <xf numFmtId="0" fontId="15" fillId="0" borderId="1" xfId="0" applyFont="1" applyBorder="1"/>
    <xf numFmtId="0" fontId="4" fillId="0" borderId="1" xfId="0" applyFont="1" applyBorder="1"/>
    <xf numFmtId="0" fontId="0" fillId="0" borderId="6" xfId="0" applyBorder="1"/>
    <xf numFmtId="0" fontId="10" fillId="0" borderId="0" xfId="0" applyFont="1" applyAlignment="1">
      <alignment horizontal="center" wrapText="1"/>
    </xf>
    <xf numFmtId="0" fontId="0" fillId="0" borderId="7" xfId="0" applyFill="1" applyBorder="1"/>
    <xf numFmtId="0" fontId="0" fillId="2" borderId="1" xfId="0" applyFill="1" applyBorder="1"/>
    <xf numFmtId="43" fontId="16" fillId="2" borderId="0" xfId="0" applyNumberFormat="1" applyFont="1" applyFill="1"/>
    <xf numFmtId="0" fontId="16" fillId="2" borderId="0" xfId="0" applyFont="1" applyFill="1"/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134560</xdr:colOff>
      <xdr:row>43</xdr:row>
      <xdr:rowOff>124986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45646BA-FCF4-4CB2-9B6D-AFF071C811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668960" cy="8316486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29</xdr:col>
      <xdr:colOff>163139</xdr:colOff>
      <xdr:row>41</xdr:row>
      <xdr:rowOff>182090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1B6F28D7-9B12-4682-B508-9FFBBD5ABC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144000" y="0"/>
          <a:ext cx="8697539" cy="79925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163139</xdr:colOff>
      <xdr:row>41</xdr:row>
      <xdr:rowOff>20143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7ACAFF4-1ED8-4F5E-91A6-6433C23CC9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697539" cy="78306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3"/>
  <sheetViews>
    <sheetView tabSelected="1" zoomScaleNormal="100" workbookViewId="0">
      <selection activeCell="B5" sqref="B5"/>
    </sheetView>
  </sheetViews>
  <sheetFormatPr defaultRowHeight="15" x14ac:dyDescent="0.25"/>
  <cols>
    <col min="1" max="1" width="21.7109375" bestFit="1" customWidth="1"/>
    <col min="2" max="2" width="15.5703125" style="7" bestFit="1" customWidth="1"/>
    <col min="3" max="3" width="18.28515625" bestFit="1" customWidth="1"/>
    <col min="4" max="4" width="19.85546875" customWidth="1"/>
    <col min="5" max="5" width="21.7109375" bestFit="1" customWidth="1"/>
    <col min="6" max="6" width="18.85546875" bestFit="1" customWidth="1"/>
    <col min="7" max="7" width="19.85546875" bestFit="1" customWidth="1"/>
    <col min="8" max="8" width="21.7109375" bestFit="1" customWidth="1"/>
    <col min="9" max="9" width="13.7109375" bestFit="1" customWidth="1"/>
    <col min="10" max="10" width="10" bestFit="1" customWidth="1"/>
    <col min="13" max="13" width="14.28515625" bestFit="1" customWidth="1"/>
    <col min="14" max="14" width="11.5703125" bestFit="1" customWidth="1"/>
  </cols>
  <sheetData>
    <row r="1" spans="1:17" x14ac:dyDescent="0.25">
      <c r="A1" s="1"/>
      <c r="B1" s="11"/>
      <c r="E1" s="1"/>
      <c r="F1" s="2"/>
      <c r="G1" s="2"/>
    </row>
    <row r="2" spans="1:17" ht="16.5" x14ac:dyDescent="0.3">
      <c r="A2" s="16"/>
      <c r="B2" s="25"/>
      <c r="C2" s="25"/>
      <c r="D2" s="7"/>
      <c r="E2" t="s">
        <v>13</v>
      </c>
    </row>
    <row r="3" spans="1:17" ht="16.5" x14ac:dyDescent="0.3">
      <c r="A3" s="16" t="s">
        <v>0</v>
      </c>
      <c r="B3" s="26">
        <v>24000</v>
      </c>
      <c r="C3" s="17"/>
      <c r="D3" s="10"/>
      <c r="E3">
        <v>2017</v>
      </c>
      <c r="F3" s="3">
        <v>2025</v>
      </c>
      <c r="G3" s="4">
        <f>F3-E3</f>
        <v>8</v>
      </c>
      <c r="L3" s="3"/>
      <c r="M3" s="4"/>
    </row>
    <row r="4" spans="1:17" ht="33" x14ac:dyDescent="0.3">
      <c r="A4" s="18" t="s">
        <v>1</v>
      </c>
      <c r="B4" s="26">
        <v>2800</v>
      </c>
      <c r="C4" s="17"/>
      <c r="D4" s="10"/>
      <c r="E4" s="37"/>
      <c r="F4" s="3"/>
      <c r="G4" s="4"/>
      <c r="H4" s="50"/>
      <c r="K4" s="32"/>
      <c r="L4" s="3"/>
      <c r="M4" s="4"/>
    </row>
    <row r="5" spans="1:17" ht="16.5" x14ac:dyDescent="0.3">
      <c r="A5" s="16" t="s">
        <v>2</v>
      </c>
      <c r="B5" s="26">
        <f>B3-B4</f>
        <v>21200</v>
      </c>
      <c r="C5" s="17"/>
      <c r="D5" s="10"/>
      <c r="E5" s="8" t="s">
        <v>22</v>
      </c>
      <c r="F5" s="8" t="s">
        <v>23</v>
      </c>
      <c r="G5" s="14"/>
      <c r="M5" s="41"/>
      <c r="N5" s="29"/>
      <c r="O5" s="29"/>
      <c r="P5" s="29"/>
      <c r="Q5" s="29"/>
    </row>
    <row r="6" spans="1:17" ht="16.5" x14ac:dyDescent="0.3">
      <c r="A6" s="16" t="s">
        <v>3</v>
      </c>
      <c r="B6" s="26">
        <f>B4</f>
        <v>2800</v>
      </c>
      <c r="C6" s="17"/>
      <c r="D6" s="10"/>
      <c r="E6" s="44">
        <f>60.74*10.764</f>
        <v>653.80535999999995</v>
      </c>
      <c r="F6" s="3"/>
      <c r="G6" s="14"/>
      <c r="M6" s="41"/>
      <c r="N6" s="29"/>
      <c r="O6" s="29"/>
      <c r="P6" s="29"/>
      <c r="Q6" s="29"/>
    </row>
    <row r="7" spans="1:17" ht="16.5" x14ac:dyDescent="0.3">
      <c r="A7" s="16" t="s">
        <v>4</v>
      </c>
      <c r="B7" s="19">
        <v>0</v>
      </c>
      <c r="C7" s="20"/>
      <c r="D7" s="38"/>
      <c r="E7" s="6">
        <f>57.1*10.764</f>
        <v>614.62439999999992</v>
      </c>
      <c r="F7" s="3">
        <f>E7*1.1</f>
        <v>676.08683999999994</v>
      </c>
      <c r="G7" s="5"/>
      <c r="M7" s="42"/>
      <c r="N7" s="29"/>
      <c r="O7" s="29"/>
      <c r="P7" s="29"/>
      <c r="Q7" s="29"/>
    </row>
    <row r="8" spans="1:17" ht="16.5" x14ac:dyDescent="0.3">
      <c r="A8" s="16" t="s">
        <v>5</v>
      </c>
      <c r="B8" s="19">
        <f>B9-B7</f>
        <v>60</v>
      </c>
      <c r="C8" s="20"/>
      <c r="D8" s="38"/>
      <c r="E8" s="6"/>
      <c r="F8" s="46"/>
      <c r="G8" s="5"/>
      <c r="H8" s="6"/>
      <c r="I8" s="6"/>
      <c r="M8" s="42"/>
      <c r="N8" s="29"/>
      <c r="O8" s="29"/>
      <c r="P8" s="29"/>
      <c r="Q8" s="29"/>
    </row>
    <row r="9" spans="1:17" ht="16.5" x14ac:dyDescent="0.3">
      <c r="A9" s="16" t="s">
        <v>6</v>
      </c>
      <c r="B9" s="19">
        <v>60</v>
      </c>
      <c r="C9" s="20"/>
      <c r="D9" s="38"/>
      <c r="E9" s="6"/>
      <c r="F9" s="46"/>
      <c r="G9" s="13"/>
      <c r="J9" s="31"/>
      <c r="M9" s="42"/>
      <c r="N9" s="29"/>
      <c r="O9" s="29"/>
      <c r="P9" s="29"/>
      <c r="Q9" s="29"/>
    </row>
    <row r="10" spans="1:17" ht="33" x14ac:dyDescent="0.3">
      <c r="A10" s="18" t="s">
        <v>7</v>
      </c>
      <c r="B10" s="19">
        <f>90*B7/B9</f>
        <v>0</v>
      </c>
      <c r="C10" s="20"/>
      <c r="D10" s="38"/>
      <c r="E10" s="13"/>
      <c r="F10" s="45"/>
      <c r="G10" s="13"/>
      <c r="H10" s="29"/>
      <c r="I10" s="29"/>
      <c r="J10" s="31"/>
      <c r="K10" s="31"/>
      <c r="L10" s="28"/>
      <c r="M10" s="42"/>
      <c r="N10" s="29"/>
      <c r="O10" s="29"/>
      <c r="P10" s="29"/>
      <c r="Q10" s="29"/>
    </row>
    <row r="11" spans="1:17" ht="16.5" x14ac:dyDescent="0.3">
      <c r="A11" s="16"/>
      <c r="B11" s="27">
        <f>B10%</f>
        <v>0</v>
      </c>
      <c r="C11" s="34"/>
      <c r="D11" s="39"/>
      <c r="G11" s="13"/>
      <c r="H11" s="29"/>
      <c r="I11" s="29"/>
      <c r="J11" s="31"/>
      <c r="K11" s="31"/>
      <c r="L11" s="28"/>
      <c r="M11" s="43"/>
      <c r="N11" s="29"/>
      <c r="O11" s="29"/>
      <c r="P11" s="29"/>
      <c r="Q11" s="29"/>
    </row>
    <row r="12" spans="1:17" ht="16.5" x14ac:dyDescent="0.3">
      <c r="A12" s="16" t="s">
        <v>8</v>
      </c>
      <c r="B12" s="26">
        <f>B6*B11</f>
        <v>0</v>
      </c>
      <c r="C12" s="21"/>
      <c r="D12" s="40"/>
      <c r="E12" t="s">
        <v>27</v>
      </c>
      <c r="G12" s="13"/>
      <c r="H12" s="29"/>
      <c r="I12" s="29"/>
      <c r="J12" s="31"/>
      <c r="K12" s="31"/>
      <c r="L12" s="28"/>
      <c r="M12" s="41"/>
      <c r="N12" s="29"/>
      <c r="O12" s="29"/>
      <c r="P12" s="29"/>
      <c r="Q12" s="29"/>
    </row>
    <row r="13" spans="1:17" ht="16.5" x14ac:dyDescent="0.3">
      <c r="A13" s="16" t="s">
        <v>9</v>
      </c>
      <c r="B13" s="26">
        <f>B6-B12</f>
        <v>2800</v>
      </c>
      <c r="C13" s="21"/>
      <c r="D13" s="40"/>
      <c r="G13" s="13"/>
      <c r="H13" s="44"/>
      <c r="I13" s="29"/>
      <c r="J13" s="31"/>
      <c r="K13" s="31"/>
      <c r="L13" s="28"/>
      <c r="M13" s="41"/>
      <c r="N13" s="29"/>
      <c r="O13" s="29"/>
      <c r="P13" s="29"/>
      <c r="Q13" s="29"/>
    </row>
    <row r="14" spans="1:17" ht="16.5" x14ac:dyDescent="0.3">
      <c r="A14" s="16" t="s">
        <v>2</v>
      </c>
      <c r="B14" s="26">
        <f>B5</f>
        <v>21200</v>
      </c>
      <c r="C14" s="17"/>
      <c r="D14" s="10"/>
      <c r="E14" s="6"/>
      <c r="F14" s="6"/>
      <c r="G14" s="13"/>
      <c r="H14" s="29"/>
      <c r="I14" s="29"/>
      <c r="J14" s="31"/>
      <c r="K14" s="31"/>
      <c r="L14" s="28"/>
      <c r="M14" s="41"/>
      <c r="N14" s="29"/>
      <c r="O14" s="29"/>
      <c r="P14" s="29"/>
      <c r="Q14" s="29"/>
    </row>
    <row r="15" spans="1:17" ht="16.5" x14ac:dyDescent="0.3">
      <c r="A15" s="16" t="s">
        <v>10</v>
      </c>
      <c r="B15" s="26">
        <f>B14+B13</f>
        <v>24000</v>
      </c>
      <c r="C15" s="17"/>
      <c r="D15" s="10"/>
      <c r="E15" s="6"/>
      <c r="F15" s="6"/>
      <c r="G15" s="13"/>
      <c r="H15" s="31"/>
      <c r="I15" s="31"/>
      <c r="J15" s="31"/>
      <c r="K15" s="31"/>
      <c r="L15" s="28"/>
      <c r="M15" s="4"/>
    </row>
    <row r="16" spans="1:17" ht="16.5" x14ac:dyDescent="0.3">
      <c r="A16" s="16" t="s">
        <v>21</v>
      </c>
      <c r="B16" s="22">
        <v>615</v>
      </c>
      <c r="C16" s="35"/>
      <c r="D16" s="8"/>
      <c r="E16" s="5"/>
      <c r="F16" s="5"/>
      <c r="G16" s="5"/>
      <c r="H16" s="6"/>
      <c r="M16" s="30"/>
    </row>
    <row r="17" spans="1:14" ht="16.5" x14ac:dyDescent="0.3">
      <c r="A17" s="16" t="s">
        <v>11</v>
      </c>
      <c r="B17" s="23">
        <f>B15*B16</f>
        <v>14760000</v>
      </c>
      <c r="C17" s="23"/>
      <c r="D17" s="10"/>
      <c r="E17" s="5"/>
      <c r="F17" s="33"/>
      <c r="G17" s="5"/>
      <c r="H17" s="6"/>
      <c r="M17" s="5"/>
      <c r="N17" s="6"/>
    </row>
    <row r="18" spans="1:14" ht="16.5" x14ac:dyDescent="0.3">
      <c r="A18" s="16" t="s">
        <v>25</v>
      </c>
      <c r="B18" s="23">
        <f>B17*0.98</f>
        <v>14464800</v>
      </c>
      <c r="C18" s="23"/>
      <c r="D18" s="10"/>
      <c r="E18" s="5"/>
      <c r="F18" s="33"/>
      <c r="G18" s="5"/>
      <c r="H18" s="6"/>
      <c r="M18" s="5"/>
      <c r="N18" s="6"/>
    </row>
    <row r="19" spans="1:14" ht="16.5" x14ac:dyDescent="0.3">
      <c r="A19" s="16" t="s">
        <v>24</v>
      </c>
      <c r="B19" s="23">
        <f>B17*0.8</f>
        <v>11808000</v>
      </c>
      <c r="C19" s="23"/>
      <c r="D19" s="10"/>
      <c r="E19" s="5"/>
      <c r="F19" s="33"/>
      <c r="G19" s="5"/>
      <c r="H19" s="6"/>
      <c r="M19" s="5"/>
      <c r="N19" s="6"/>
    </row>
    <row r="20" spans="1:14" ht="18.75" x14ac:dyDescent="0.3">
      <c r="A20" s="16" t="s">
        <v>12</v>
      </c>
      <c r="B20" s="24">
        <f>676*B4</f>
        <v>1892800</v>
      </c>
      <c r="C20" s="17"/>
      <c r="D20" s="10"/>
      <c r="E20" s="53"/>
      <c r="F20" s="53"/>
      <c r="G20" s="54"/>
    </row>
    <row r="21" spans="1:14" ht="16.5" x14ac:dyDescent="0.3">
      <c r="A21" s="19" t="s">
        <v>16</v>
      </c>
      <c r="B21" s="24">
        <f>B17*0.025/12</f>
        <v>30750</v>
      </c>
      <c r="C21" s="36"/>
      <c r="D21" s="10"/>
      <c r="E21" s="6"/>
      <c r="F21" s="5"/>
    </row>
    <row r="22" spans="1:14" x14ac:dyDescent="0.25">
      <c r="B22" s="12"/>
    </row>
    <row r="23" spans="1:14" x14ac:dyDescent="0.25">
      <c r="B23" s="12"/>
    </row>
    <row r="25" spans="1:14" x14ac:dyDescent="0.25">
      <c r="C25" t="s">
        <v>14</v>
      </c>
    </row>
    <row r="26" spans="1:14" x14ac:dyDescent="0.25">
      <c r="B26" s="9" t="s">
        <v>15</v>
      </c>
      <c r="C26" s="8" t="s">
        <v>20</v>
      </c>
      <c r="D26" s="8" t="s">
        <v>26</v>
      </c>
      <c r="E26" s="8" t="s">
        <v>11</v>
      </c>
      <c r="F26" s="8" t="s">
        <v>17</v>
      </c>
      <c r="G26" s="8" t="s">
        <v>18</v>
      </c>
      <c r="H26" s="8" t="s">
        <v>19</v>
      </c>
      <c r="I26" s="8"/>
    </row>
    <row r="27" spans="1:14" ht="17.25" x14ac:dyDescent="0.3">
      <c r="B27" s="9">
        <v>517</v>
      </c>
      <c r="C27" s="8"/>
      <c r="D27" s="8"/>
      <c r="E27" s="8">
        <v>13800000</v>
      </c>
      <c r="F27" s="10">
        <f t="shared" ref="F27:F30" si="0">E27/B27</f>
        <v>26692.456479690522</v>
      </c>
      <c r="G27" s="10" t="e">
        <f>E27/C27</f>
        <v>#DIV/0!</v>
      </c>
      <c r="H27" s="10" t="e">
        <f>E27/D27</f>
        <v>#DIV/0!</v>
      </c>
      <c r="I27" s="8">
        <f>C27/B27</f>
        <v>0</v>
      </c>
      <c r="J27" s="15"/>
    </row>
    <row r="28" spans="1:14" ht="17.25" x14ac:dyDescent="0.3">
      <c r="B28" s="9">
        <v>651</v>
      </c>
      <c r="C28" s="8"/>
      <c r="D28" s="8"/>
      <c r="E28" s="8">
        <v>17400000</v>
      </c>
      <c r="F28" s="10">
        <f t="shared" si="0"/>
        <v>26728.11059907834</v>
      </c>
      <c r="G28" s="10" t="e">
        <f>E28/C28</f>
        <v>#DIV/0!</v>
      </c>
      <c r="H28" s="10" t="e">
        <f>E28/#REF!</f>
        <v>#REF!</v>
      </c>
      <c r="I28" s="8">
        <f>C28/B28</f>
        <v>0</v>
      </c>
      <c r="J28" s="15"/>
    </row>
    <row r="29" spans="1:14" x14ac:dyDescent="0.25">
      <c r="B29" s="9">
        <v>654</v>
      </c>
      <c r="C29" s="8"/>
      <c r="D29" s="8"/>
      <c r="E29" s="8">
        <v>16200000</v>
      </c>
      <c r="F29" s="10">
        <f t="shared" si="0"/>
        <v>24770.642201834864</v>
      </c>
      <c r="G29" s="10" t="e">
        <f t="shared" ref="G29:G30" si="1">E29/C29</f>
        <v>#DIV/0!</v>
      </c>
      <c r="H29" s="10" t="e">
        <f>E29/#REF!</f>
        <v>#REF!</v>
      </c>
      <c r="I29" s="8">
        <f>C29/B29</f>
        <v>0</v>
      </c>
    </row>
    <row r="30" spans="1:14" x14ac:dyDescent="0.25">
      <c r="B30" s="9"/>
      <c r="C30" s="8"/>
      <c r="D30" s="8"/>
      <c r="E30" s="8"/>
      <c r="F30" s="10" t="e">
        <f t="shared" si="0"/>
        <v>#DIV/0!</v>
      </c>
      <c r="G30" s="10" t="e">
        <f t="shared" si="1"/>
        <v>#DIV/0!</v>
      </c>
      <c r="H30" s="10" t="e">
        <f>E30/#REF!</f>
        <v>#REF!</v>
      </c>
      <c r="I30" s="8" t="e">
        <f>C30/B30</f>
        <v>#DIV/0!</v>
      </c>
    </row>
    <row r="31" spans="1:14" x14ac:dyDescent="0.25">
      <c r="B31" s="9"/>
      <c r="C31" s="8"/>
      <c r="D31" s="8"/>
      <c r="E31" s="10"/>
      <c r="F31" s="10"/>
      <c r="G31" s="10"/>
      <c r="H31" s="10"/>
      <c r="I31" s="8"/>
    </row>
    <row r="32" spans="1:14" x14ac:dyDescent="0.25">
      <c r="B32" s="9"/>
      <c r="C32" s="8"/>
      <c r="D32" s="8"/>
      <c r="E32" s="10"/>
      <c r="F32" s="10"/>
      <c r="G32" s="10"/>
      <c r="H32" s="10"/>
      <c r="I32" s="8"/>
    </row>
    <row r="33" spans="2:11" x14ac:dyDescent="0.25">
      <c r="B33" s="9" t="s">
        <v>15</v>
      </c>
      <c r="C33" s="8" t="s">
        <v>20</v>
      </c>
      <c r="D33" s="8" t="s">
        <v>26</v>
      </c>
      <c r="E33" s="8" t="s">
        <v>11</v>
      </c>
      <c r="F33" s="8" t="s">
        <v>17</v>
      </c>
      <c r="G33" s="8" t="s">
        <v>18</v>
      </c>
    </row>
    <row r="34" spans="2:11" x14ac:dyDescent="0.25">
      <c r="B34" s="8">
        <f>57.81*10.764</f>
        <v>622.26684</v>
      </c>
      <c r="C34" s="8">
        <f>B34*1.1</f>
        <v>684.49352400000009</v>
      </c>
      <c r="D34" s="8">
        <f t="shared" ref="D34:D36" si="2">C34/B34</f>
        <v>1.1000000000000001</v>
      </c>
      <c r="E34" s="8">
        <v>14159556</v>
      </c>
      <c r="F34" s="8">
        <f>E34/B34</f>
        <v>22754.797604191797</v>
      </c>
      <c r="G34" s="8">
        <f>E34/C34</f>
        <v>20686.179640174356</v>
      </c>
      <c r="H34" s="10">
        <f>B15/F34</f>
        <v>1.0547226311333491</v>
      </c>
      <c r="I34" s="49"/>
      <c r="J34" s="6"/>
    </row>
    <row r="35" spans="2:11" x14ac:dyDescent="0.25">
      <c r="B35" s="8">
        <f>37*10.764</f>
        <v>398.26799999999997</v>
      </c>
      <c r="C35" s="8">
        <f>B35*1.1</f>
        <v>438.09480000000002</v>
      </c>
      <c r="D35" s="8"/>
      <c r="E35" s="8">
        <v>8791321</v>
      </c>
      <c r="F35" s="8">
        <f>E35/B35</f>
        <v>22073.882410838934</v>
      </c>
      <c r="G35" s="8">
        <f>E35/C35</f>
        <v>20067.165828035391</v>
      </c>
      <c r="H35" s="10">
        <f>B15/F35</f>
        <v>1.0872577625137336</v>
      </c>
    </row>
    <row r="36" spans="2:11" x14ac:dyDescent="0.25">
      <c r="B36" s="8">
        <f>70.86*10.764</f>
        <v>762.73703999999998</v>
      </c>
      <c r="C36" s="8">
        <f>B36*1.1</f>
        <v>839.01074400000005</v>
      </c>
      <c r="D36" s="8">
        <f t="shared" si="2"/>
        <v>1.1000000000000001</v>
      </c>
      <c r="E36" s="8">
        <v>17099834</v>
      </c>
      <c r="F36" s="8">
        <f>E36/B36</f>
        <v>22419.042347805738</v>
      </c>
      <c r="G36" s="8">
        <f>E36/C36</f>
        <v>20380.947588914307</v>
      </c>
      <c r="H36" s="10">
        <f>B15/F36</f>
        <v>1.0705185184838637</v>
      </c>
    </row>
    <row r="37" spans="2:11" x14ac:dyDescent="0.25">
      <c r="B37" s="8"/>
      <c r="C37" s="52"/>
      <c r="D37" s="52"/>
      <c r="E37" s="52">
        <v>3700000</v>
      </c>
      <c r="F37" s="52"/>
      <c r="G37" s="52" t="e">
        <f>E37/C37</f>
        <v>#DIV/0!</v>
      </c>
      <c r="H37" s="8"/>
      <c r="K37" s="6"/>
    </row>
    <row r="38" spans="2:11" x14ac:dyDescent="0.25">
      <c r="B38" s="8"/>
      <c r="C38" s="52"/>
      <c r="D38" s="52"/>
      <c r="E38" s="52">
        <v>3800000</v>
      </c>
      <c r="F38" s="52"/>
      <c r="G38" s="52" t="e">
        <f>E38/C38</f>
        <v>#DIV/0!</v>
      </c>
      <c r="H38" s="8"/>
    </row>
    <row r="39" spans="2:11" ht="15.75" x14ac:dyDescent="0.25">
      <c r="B39" s="47"/>
      <c r="C39" s="8"/>
      <c r="D39" s="8"/>
      <c r="E39" s="8"/>
      <c r="F39" s="8"/>
      <c r="G39" s="8"/>
      <c r="H39" s="8"/>
    </row>
    <row r="40" spans="2:11" ht="15.75" x14ac:dyDescent="0.25">
      <c r="B40" s="48"/>
      <c r="C40" s="9"/>
      <c r="D40" s="8"/>
      <c r="E40" s="8"/>
      <c r="F40" s="8"/>
      <c r="G40" s="8"/>
      <c r="H40" s="8"/>
    </row>
    <row r="41" spans="2:11" ht="15.75" x14ac:dyDescent="0.25">
      <c r="B41" s="48"/>
      <c r="C41" s="9"/>
      <c r="D41" s="8"/>
      <c r="E41" s="8"/>
      <c r="F41" s="8"/>
      <c r="G41" s="8"/>
      <c r="H41" s="8"/>
    </row>
    <row r="42" spans="2:11" ht="15.75" x14ac:dyDescent="0.25">
      <c r="B42" s="28"/>
      <c r="C42" s="7"/>
      <c r="D42" s="51"/>
    </row>
    <row r="43" spans="2:11" ht="15.75" x14ac:dyDescent="0.25">
      <c r="B43" s="28"/>
      <c r="C43" s="7"/>
    </row>
    <row r="63" spans="3:5" x14ac:dyDescent="0.25">
      <c r="C63" s="6"/>
      <c r="D63" s="6"/>
      <c r="E63" s="6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C0B53E-5066-4CAC-B9C2-148BA4AEDFD5}">
  <dimension ref="A1"/>
  <sheetViews>
    <sheetView workbookViewId="0">
      <selection activeCell="P1" sqref="P1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O25" sqref="O25"/>
    </sheetView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>
      <selection activeCell="O1" sqref="O1"/>
    </sheetView>
  </sheetViews>
  <sheetFormatPr defaultRowHeight="15" x14ac:dyDescent="0.25"/>
  <sheetData>
    <row r="1" spans="1:1" x14ac:dyDescent="0.25">
      <c r="A1" s="30"/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22D3C9-DF02-4BED-820A-814425B1AD34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D42FFF-758E-45D9-B548-BE4421FAA8E2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F8F26E-7B4C-47F4-8D62-D462A0F6A44F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Sheet1</vt:lpstr>
      <vt:lpstr>Sheet8</vt:lpstr>
      <vt:lpstr>Sheet2</vt:lpstr>
      <vt:lpstr>Sheet3</vt:lpstr>
      <vt:lpstr>Sheet4</vt:lpstr>
      <vt:lpstr>Sheet5</vt:lpstr>
      <vt:lpstr>Sheet6</vt:lpstr>
      <vt:lpstr>Sheet7</vt:lpstr>
      <vt:lpstr>Sheet9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2025-02-04T11:35:39Z</dcterms:modified>
</cp:coreProperties>
</file>