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C787DE5-0D58-4F35-A55B-CA49F9B0279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1" l="1"/>
  <c r="C30" i="1"/>
  <c r="G30" i="1" s="1"/>
  <c r="C29" i="1"/>
  <c r="C28" i="1"/>
  <c r="C27" i="1"/>
  <c r="F37" i="1"/>
  <c r="C37" i="1"/>
  <c r="C36" i="1"/>
  <c r="B35" i="1"/>
  <c r="C35" i="1" s="1"/>
  <c r="B34" i="1"/>
  <c r="C34" i="1" s="1"/>
  <c r="F6" i="1"/>
  <c r="I3" i="1"/>
  <c r="E6" i="1"/>
  <c r="E10" i="1" l="1"/>
  <c r="E11" i="1"/>
  <c r="B20" i="1"/>
  <c r="F36" i="1"/>
  <c r="F35" i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5" i="1" l="1"/>
  <c r="H36" i="1"/>
  <c r="H34" i="1"/>
  <c r="B17" i="1"/>
  <c r="I27" i="1"/>
  <c r="F27" i="1"/>
  <c r="B18" i="1" l="1"/>
  <c r="B21" i="1"/>
  <c r="B19" i="1"/>
  <c r="F28" i="1"/>
  <c r="G28" i="1"/>
  <c r="F29" i="1"/>
  <c r="G29" i="1"/>
  <c r="F30" i="1"/>
  <c r="I28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<sst xmlns="http://schemas.openxmlformats.org/spreadsheetml/2006/main" count="42" uniqueCount="30">
  <si>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</si>
  <si>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</si>
  <si>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</si>
  <si>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</si>
  <si>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</si>
  <si>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</si>
  <si>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</si>
  <si>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</si>
  <si>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</si>
  <si>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</si>
  <si>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</si>
  <si>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</si>
  <si>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</si>
  <si>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</si>
  <si>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</si>
  <si>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</si>
  <si>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</si>
  <si>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</si>
  <si>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</si>
  <si>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</si>
  <si>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</si>
  <si>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</si>
  <si>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</si>
  <si>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</si>
  <si>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</si>
  <si>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RV</t>
  </si>
  <si>
    <t>SBA</t>
  </si>
  <si>
    <t>Measurement Carpet</t>
  </si>
  <si>
    <t>Carpet Area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</si>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</sst>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0" fillId="0" borderId="9" xfId="1" applyFont="1" applyBorder="1"/>
    <xf numFmtId="0" fontId="17" fillId="0" borderId="1" xfId="0" applyFont="1" applyBorder="1"/>
    <xf numFmtId="43" fontId="17" fillId="0" borderId="1" xfId="1" applyFont="1" applyFill="1" applyBorder="1"/>
    <xf numFmtId="0" fontId="17" fillId="0" borderId="1" xfId="0" applyFont="1" applyBorder="1" applyAlignment="1">
      <alignment wrapText="1"/>
    </xf>
    <xf numFmtId="10" fontId="17" fillId="0" borderId="1" xfId="0" applyNumberFormat="1" applyFont="1" applyBorder="1"/>
    <xf numFmtId="0" fontId="18" fillId="0" borderId="1" xfId="0" applyFont="1" applyBorder="1"/>
    <xf numFmtId="43" fontId="18" fillId="0" borderId="1" xfId="0" applyNumberFormat="1" applyFont="1" applyBorder="1"/>
    <xf numFmtId="43" fontId="17" fillId="0" borderId="1" xfId="0" applyNumberFormat="1" applyFont="1" applyBorder="1"/>
    <xf numFmtId="0" fontId="11" fillId="3" borderId="1" xfId="1" applyNumberFormat="1" applyFont="1" applyFill="1" applyBorder="1"/>
    <xf numFmtId="43" fontId="11" fillId="3" borderId="1" xfId="0" applyNumberFormat="1" applyFont="1" applyFill="1" applyBorder="1"/>
    <xf numFmtId="43" fontId="16" fillId="3" borderId="1" xfId="0" applyNumberFormat="1" applyFont="1" applyFill="1" applyBorder="1"/>
    <xf numFmtId="10" fontId="11" fillId="3" borderId="1" xfId="1" applyNumberFormat="1" applyFont="1" applyFill="1" applyBorder="1"/>
    <xf numFmtId="43" fontId="11" fillId="3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FC2280-C755-470B-AAFB-D276F62BF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8449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67875</xdr:colOff>
      <xdr:row>44</xdr:row>
      <xdr:rowOff>39275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1EBB48-38AA-4A45-9792-8C153CD8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02275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38</xdr:row>
      <xdr:rowOff>58168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90A804-F1F9-4BDD-AF60-D54A5868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72971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35</xdr:row>
      <xdr:rowOff>115247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B9C9D6-1C07-4F5F-ADBF-D54FEB46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6782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53" t="s">
        <v>0</v>
      </c>
      <c r="B3" s="54">
        <v>22000</v>
      </c>
      <c r="C3" s="17"/>
      <c r="D3" s="10"/>
      <c r="E3">
        <v>2010</v>
      </c>
      <c r="F3" s="3">
        <v>2025</v>
      </c>
      <c r="G3" s="4">
        <f>F3-E3</f>
        <v>15</v>
      </c>
      <c r="I3">
        <f>2021-13</f>
        <v>2008</v>
      </c>
      <c r="L3" s="3"/>
      <c r="M3" s="4"/>
    </row>
    <row r="4" spans="1:17" ht="33" x14ac:dyDescent="0.3">
      <c r="A4" s="55" t="s">
        <v>1</v>
      </c>
      <c r="B4" s="54">
        <v>3000</v>
      </c>
      <c r="C4" s="17"/>
      <c r="D4" s="10"/>
      <c r="E4" s="31"/>
      <c r="F4" s="3"/>
      <c r="G4" s="4"/>
      <c r="H4" s="41"/>
      <c r="K4" s="26"/>
      <c r="L4" s="3"/>
      <c r="M4" s="4"/>
    </row>
    <row r="5" spans="1:17" ht="16.5" x14ac:dyDescent="0.3">
      <c r="A5" s="53" t="s">
        <v>2</v>
      </c>
      <c r="B5" s="54">
        <f>B3-B4</f>
        <v>19000</v>
      </c>
      <c r="C5" s="17"/>
      <c r="D5" s="10"/>
      <c r="E5" s="8" t="s">
        <v>22</v>
      </c>
      <c r="F5" s="8" t="s">
        <v>23</v>
      </c>
      <c r="G5" s="14"/>
      <c r="M5" s="32"/>
      <c r="N5" s="23"/>
      <c r="O5" s="23"/>
      <c r="P5" s="23"/>
      <c r="Q5" s="23"/>
    </row>
    <row r="6" spans="1:17" ht="16.5" x14ac:dyDescent="0.3">
      <c r="A6" s="53" t="s">
        <v>3</v>
      </c>
      <c r="B6" s="54">
        <f>B4</f>
        <v>3000</v>
      </c>
      <c r="C6" s="17"/>
      <c r="D6" s="51"/>
      <c r="E6" s="35">
        <f>52.04*10.764</f>
        <v>560.15855999999997</v>
      </c>
      <c r="F6" s="3">
        <f>E6*1.2</f>
        <v>672.19027199999994</v>
      </c>
      <c r="G6" s="14"/>
      <c r="M6" s="32"/>
      <c r="N6" s="23"/>
      <c r="O6" s="23"/>
      <c r="P6" s="23"/>
      <c r="Q6" s="23"/>
    </row>
    <row r="7" spans="1:17" ht="16.5" x14ac:dyDescent="0.3">
      <c r="A7" s="53" t="s">
        <v>4</v>
      </c>
      <c r="B7" s="53">
        <v>15</v>
      </c>
      <c r="C7" s="18"/>
      <c r="D7" s="60" t="s">
        <v>28</v>
      </c>
      <c r="E7" s="61">
        <v>560</v>
      </c>
      <c r="F7" s="3"/>
      <c r="G7" s="5"/>
      <c r="M7" s="33"/>
      <c r="N7" s="23"/>
      <c r="O7" s="23"/>
      <c r="P7" s="23"/>
      <c r="Q7" s="23"/>
    </row>
    <row r="8" spans="1:17" ht="16.5" x14ac:dyDescent="0.3">
      <c r="A8" s="53" t="s">
        <v>5</v>
      </c>
      <c r="B8" s="53">
        <f>B9-B7</f>
        <v>45</v>
      </c>
      <c r="C8" s="18"/>
      <c r="D8" s="60" t="s">
        <v>29</v>
      </c>
      <c r="E8" s="61">
        <v>21000</v>
      </c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53" t="s">
        <v>6</v>
      </c>
      <c r="B9" s="53">
        <v>60</v>
      </c>
      <c r="C9" s="18"/>
      <c r="D9" s="60" t="s">
        <v>11</v>
      </c>
      <c r="E9" s="61">
        <f>E8*E7</f>
        <v>11760000</v>
      </c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5" t="s">
        <v>7</v>
      </c>
      <c r="B10" s="53">
        <f>90*B7/B9</f>
        <v>22.5</v>
      </c>
      <c r="C10" s="18"/>
      <c r="D10" s="60" t="s">
        <v>25</v>
      </c>
      <c r="E10" s="62">
        <f>E9*0.9</f>
        <v>10584000</v>
      </c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53"/>
      <c r="B11" s="56">
        <f>B10%</f>
        <v>0.22500000000000001</v>
      </c>
      <c r="C11" s="28"/>
      <c r="D11" s="63" t="s">
        <v>24</v>
      </c>
      <c r="E11" s="61">
        <f>E9*0.8</f>
        <v>9408000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53" t="s">
        <v>8</v>
      </c>
      <c r="B12" s="54">
        <f>B6*B11</f>
        <v>675</v>
      </c>
      <c r="C12" s="19"/>
      <c r="D12" s="64" t="s">
        <v>16</v>
      </c>
      <c r="E12" s="61">
        <v>30000</v>
      </c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53" t="s">
        <v>9</v>
      </c>
      <c r="B13" s="54">
        <f>B6-B12</f>
        <v>2325</v>
      </c>
      <c r="C13" s="19"/>
      <c r="D13" s="52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53" t="s">
        <v>2</v>
      </c>
      <c r="B14" s="54">
        <f>B5</f>
        <v>19000</v>
      </c>
      <c r="C14" s="17"/>
      <c r="D14" s="10"/>
      <c r="E14" t="s">
        <v>27</v>
      </c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53" t="s">
        <v>10</v>
      </c>
      <c r="B15" s="54">
        <f>B14+B13</f>
        <v>21325</v>
      </c>
      <c r="C15" s="17"/>
      <c r="D15" s="10"/>
      <c r="E15" s="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53" t="s">
        <v>21</v>
      </c>
      <c r="B16" s="57">
        <v>560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53" t="s">
        <v>11</v>
      </c>
      <c r="B17" s="58">
        <f>B15*B16</f>
        <v>11942000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53" t="s">
        <v>25</v>
      </c>
      <c r="B18" s="58">
        <f>B17*0.98</f>
        <v>11703160</v>
      </c>
      <c r="C18" s="20"/>
      <c r="D18" s="44"/>
      <c r="E18" s="45"/>
      <c r="F18" s="46"/>
      <c r="G18" s="45"/>
      <c r="H18" s="47"/>
      <c r="M18" s="5"/>
      <c r="N18" s="6"/>
    </row>
    <row r="19" spans="1:14" ht="16.5" x14ac:dyDescent="0.3">
      <c r="A19" s="53" t="s">
        <v>24</v>
      </c>
      <c r="B19" s="58">
        <f>B17*0.8</f>
        <v>9553600</v>
      </c>
      <c r="C19" s="20"/>
      <c r="D19" s="44"/>
      <c r="E19" s="45"/>
      <c r="F19" s="46"/>
      <c r="G19" s="45"/>
      <c r="H19" s="47"/>
      <c r="M19" s="5"/>
      <c r="N19" s="6"/>
    </row>
    <row r="20" spans="1:14" ht="18.75" x14ac:dyDescent="0.3">
      <c r="A20" s="53" t="s">
        <v>12</v>
      </c>
      <c r="B20" s="59">
        <f>676*B4</f>
        <v>2028000</v>
      </c>
      <c r="C20" s="17"/>
      <c r="D20" s="44"/>
      <c r="E20" s="48"/>
      <c r="F20" s="48"/>
      <c r="G20" s="49"/>
      <c r="H20" s="50"/>
    </row>
    <row r="21" spans="1:14" ht="16.5" x14ac:dyDescent="0.3">
      <c r="A21" s="53" t="s">
        <v>16</v>
      </c>
      <c r="B21" s="59">
        <f>B17*0.03/12</f>
        <v>29855</v>
      </c>
      <c r="C21" s="30"/>
      <c r="D21" s="44"/>
      <c r="E21" s="47"/>
      <c r="F21" s="45"/>
      <c r="G21" s="50"/>
      <c r="H21" s="50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26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485</v>
      </c>
      <c r="C27" s="8">
        <f>B27*1.2</f>
        <v>582</v>
      </c>
      <c r="D27" s="8"/>
      <c r="E27" s="8">
        <v>9500000</v>
      </c>
      <c r="F27" s="10">
        <f t="shared" ref="F27:F30" si="0">E27/B27</f>
        <v>19587.628865979383</v>
      </c>
      <c r="G27" s="10">
        <f>E27/C27</f>
        <v>16323.024054982818</v>
      </c>
      <c r="H27" s="10" t="e">
        <f>E27/D27</f>
        <v>#DIV/0!</v>
      </c>
      <c r="I27" s="8">
        <f>C27/B27</f>
        <v>1.2</v>
      </c>
      <c r="J27" s="15"/>
    </row>
    <row r="28" spans="1:14" ht="17.25" x14ac:dyDescent="0.3">
      <c r="B28" s="9">
        <v>440</v>
      </c>
      <c r="C28" s="8">
        <f>B28*1.2</f>
        <v>528</v>
      </c>
      <c r="D28" s="8"/>
      <c r="E28" s="8">
        <v>9200000</v>
      </c>
      <c r="F28" s="10">
        <f t="shared" si="0"/>
        <v>20909.090909090908</v>
      </c>
      <c r="G28" s="10">
        <f>E28/C28</f>
        <v>17424.242424242424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>
        <v>442</v>
      </c>
      <c r="C29" s="8">
        <f>B29*1.2</f>
        <v>530.4</v>
      </c>
      <c r="D29" s="8"/>
      <c r="E29" s="8">
        <v>9500000</v>
      </c>
      <c r="F29" s="10">
        <f t="shared" si="0"/>
        <v>21493.212669683257</v>
      </c>
      <c r="G29" s="10">
        <f t="shared" ref="G29:G30" si="1">E29/C29</f>
        <v>17911.010558069382</v>
      </c>
      <c r="H29" s="10" t="e">
        <f>E29/#REF!</f>
        <v>#REF!</v>
      </c>
      <c r="I29" s="8">
        <f>C29/B29</f>
        <v>1.2</v>
      </c>
    </row>
    <row r="30" spans="1:14" x14ac:dyDescent="0.25">
      <c r="B30" s="9">
        <v>481</v>
      </c>
      <c r="C30" s="8">
        <f>B30*1.2</f>
        <v>577.19999999999993</v>
      </c>
      <c r="D30" s="8"/>
      <c r="E30" s="8">
        <v>9500000</v>
      </c>
      <c r="F30" s="10">
        <f t="shared" si="0"/>
        <v>19750.51975051975</v>
      </c>
      <c r="G30" s="10">
        <f t="shared" si="1"/>
        <v>16458.766458766462</v>
      </c>
      <c r="H30" s="10" t="e">
        <f>E30/#REF!</f>
        <v>#REF!</v>
      </c>
      <c r="I30" s="8">
        <f>C30/B30</f>
        <v>1.2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26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f>30.14*10.764</f>
        <v>324.42696000000001</v>
      </c>
      <c r="C34" s="8">
        <f>B34*1.2</f>
        <v>389.31235199999998</v>
      </c>
      <c r="D34" s="8"/>
      <c r="E34" s="8">
        <v>6000000</v>
      </c>
      <c r="F34" s="8">
        <f>E34/B34</f>
        <v>18494.14734213211</v>
      </c>
      <c r="G34" s="8">
        <f>E34/C34</f>
        <v>15411.789451776758</v>
      </c>
      <c r="H34" s="10">
        <f>B15/F34</f>
        <v>1.1530674869999999</v>
      </c>
      <c r="I34" s="40"/>
      <c r="J34" s="6"/>
    </row>
    <row r="35" spans="2:11" x14ac:dyDescent="0.25">
      <c r="B35" s="9">
        <f>41.2*10.764</f>
        <v>443.47680000000003</v>
      </c>
      <c r="C35" s="8">
        <f>B35*1.2</f>
        <v>532.17215999999996</v>
      </c>
      <c r="D35" s="8"/>
      <c r="E35" s="8">
        <v>8500000</v>
      </c>
      <c r="F35" s="8">
        <f>E35/B35</f>
        <v>19166.729804129551</v>
      </c>
      <c r="G35" s="8">
        <f>E35/C35</f>
        <v>15972.274836774626</v>
      </c>
      <c r="H35" s="10">
        <f>B15/F35</f>
        <v>1.1126050305882353</v>
      </c>
    </row>
    <row r="36" spans="2:11" x14ac:dyDescent="0.25">
      <c r="B36" s="9">
        <v>480</v>
      </c>
      <c r="C36" s="8">
        <f>B36*1.2</f>
        <v>576</v>
      </c>
      <c r="D36" s="8"/>
      <c r="E36" s="8">
        <v>12900000</v>
      </c>
      <c r="F36" s="8">
        <f>E36/B36</f>
        <v>26875</v>
      </c>
      <c r="G36" s="8">
        <f>E36/C36</f>
        <v>22395.833333333332</v>
      </c>
      <c r="H36" s="10">
        <f>B15/F36</f>
        <v>0.79348837209302325</v>
      </c>
    </row>
    <row r="37" spans="2:11" x14ac:dyDescent="0.25">
      <c r="B37" s="8">
        <v>428</v>
      </c>
      <c r="C37" s="8">
        <f>B37*1.2</f>
        <v>513.6</v>
      </c>
      <c r="D37" s="43"/>
      <c r="E37" s="43">
        <v>10000000</v>
      </c>
      <c r="F37" s="8">
        <f>E37/B37</f>
        <v>23364.485981308411</v>
      </c>
      <c r="G37" s="43">
        <f>E37/C37</f>
        <v>19470.404984423676</v>
      </c>
      <c r="H37" s="8"/>
      <c r="K37" s="6"/>
    </row>
    <row r="38" spans="2:11" x14ac:dyDescent="0.25">
      <c r="B38" s="8"/>
      <c r="C38" s="43"/>
      <c r="D38" s="43"/>
      <c r="E38" s="43"/>
      <c r="F38" s="43"/>
      <c r="G38" s="43" t="e">
        <f>E38/C38</f>
        <v>#DIV/0!</v>
      </c>
      <c r="H38" s="8"/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2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H1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2025-02-05T08:21:54Z</dcterms:modified>
</cp:coreProperties>
</file>