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entral Bank of India\Virar (W)\Vinod Hari Pandey\"/>
    </mc:Choice>
  </mc:AlternateContent>
  <xr:revisionPtr revIDLastSave="0" documentId="13_ncr:1_{994265EF-EE21-42A1-B5F0-F15BE02C16DF}" xr6:coauthVersionLast="36" xr6:coauthVersionMax="47" xr10:uidLastSave="{00000000-0000-0000-0000-000000000000}"/>
  <bookViews>
    <workbookView xWindow="0" yWindow="0" windowWidth="28800" windowHeight="12105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</workbook>
</file>

<file path=xl/calcChain.xml><?xml version="1.0" encoding="utf-8"?>
<calcChain xmlns="http://schemas.openxmlformats.org/spreadsheetml/2006/main">
  <c r="G31" i="4" l="1"/>
  <c r="P5" i="4" l="1"/>
  <c r="P4" i="4"/>
  <c r="P3" i="4"/>
  <c r="P2" i="4"/>
  <c r="I29" i="4"/>
  <c r="P7" i="4" l="1"/>
  <c r="Q7" i="4" s="1"/>
  <c r="J7" i="4"/>
  <c r="I7" i="4"/>
  <c r="Q6" i="4"/>
  <c r="J6" i="4"/>
  <c r="I6" i="4"/>
  <c r="Q5" i="4"/>
  <c r="J5" i="4"/>
  <c r="I5" i="4"/>
  <c r="Q4" i="4"/>
  <c r="J4" i="4"/>
  <c r="I4" i="4"/>
  <c r="Q3" i="4"/>
  <c r="J3" i="4"/>
  <c r="I3" i="4"/>
  <c r="Q2" i="4"/>
  <c r="J2" i="4"/>
  <c r="I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<sst xmlns="http://schemas.openxmlformats.org/spreadsheetml/2006/main" count="132" uniqueCount="90">
  <si>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</si>
  <si>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</si>
  <si>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</si>
  <si>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</si>
  <si>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</si>
  <si>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</si>
  <si>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</si>
  <si>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</si>
  <si>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</si>
  <si>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</si>
  <si>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</si>
  <si>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</si>
  <si>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</si>
  <si>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</si>
  <si>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</si>
  <si>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</si>
  <si>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</si>
  <si>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</si>
  <si>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</si>
  <si>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</si>
  <si>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</si>
  <si>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</si>
  <si>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</si>
  <si>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</si>
  <si>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</si>
  <si>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</si>
  <si>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</si>
  <si>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</si>
  <si>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</si>
  <si>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</si>
  <si>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</si>
  <si>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</si>
  <si>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</si>
  <si>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</si>
  <si>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</si>
  <si>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</si>
  <si>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</si>
  <si>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</si>
  <si>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</si>
  <si>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</si>
  <si>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</si>
  <si>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</si>
  <si>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</si>
  <si>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</si>
  <si>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</si>
  <si>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</si>
  <si>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</si>
  <si>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</si>
  <si>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</si>
  <si>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</si>
  <si>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</si>
  <si>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</si>
  <si>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</si>
  <si>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</si>
  <si>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</si>
  <si>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</si>
  <si>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</si>
  <si>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</si>
  <si>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</si>
  <si>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</si>
  <si>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</si>
  <si>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</si>
  <si>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</si>
  <si>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</si>
  <si>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</si>
  <si>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</si>
  <si>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</si>
  <si>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</si>
  <si>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</si>
  <si>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</si>
  <si>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</si>
  <si>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</si>
  <si>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</si>
  <si>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</si>
  <si>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</si>
  <si>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</si>
  <si>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</si>
  <si>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</si>
  <si>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</si>
  <si>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</si>
  <si>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</si>
  <si>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</si>
  <si>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</si>
  <si>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28.01.2025</t>
  </si>
  <si>
    <t>OC-2014</t>
  </si>
  <si>
    <t>IGR-28.11.24</t>
  </si>
  <si>
    <t>IGR-05.12.23</t>
  </si>
  <si>
    <t>IGR-15.02.23</t>
  </si>
  <si>
    <t>IGR-28.11.23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</si>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</sst>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FF0DC1-5ED0-434B-A694-25E4643C8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026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80B4B5-9D3E-4828-9404-ECC0178B8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9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37B62D-DF59-4DE2-88DE-F0BF93B80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10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49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B5156E-3B2E-4E7E-9D3C-A846C885A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8896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286981</xdr:colOff>
      <xdr:row>45</xdr:row>
      <xdr:rowOff>86933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0EA9BC-BC64-4BAF-B507-2CCFB4C1E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1381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75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81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76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77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78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79</v>
      </c>
      <c r="C8" s="45">
        <f>C7*D13%</f>
        <v>285773.74900000001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80</v>
      </c>
      <c r="C9" s="50">
        <f>C6+C8</f>
        <v>315173.74900000001</v>
      </c>
      <c r="D9" s="51" t="s">
        <v>62</v>
      </c>
      <c r="E9" s="52">
        <f>C9/10.764</f>
        <v>29280.355722779637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2014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11</v>
      </c>
      <c r="D13" s="58">
        <f>D12-C13</f>
        <v>89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33" sqref="O3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B3" sqref="B3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7500</v>
      </c>
      <c r="C3" s="19" t="s">
        <v>74</v>
      </c>
      <c r="D3" s="6" t="s">
        <v>82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5000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11</v>
      </c>
      <c r="C7" s="20">
        <v>2025</v>
      </c>
    </row>
    <row r="8" spans="1:4" x14ac:dyDescent="0.25">
      <c r="A8" s="13" t="s">
        <v>18</v>
      </c>
      <c r="B8" s="20">
        <f>B9-B7</f>
        <v>49</v>
      </c>
      <c r="C8" s="20">
        <v>2014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16.5</v>
      </c>
      <c r="C10" s="20"/>
    </row>
    <row r="11" spans="1:4" x14ac:dyDescent="0.25">
      <c r="A11" s="13"/>
      <c r="B11" s="21">
        <f>B10%</f>
        <v>0.16500000000000001</v>
      </c>
      <c r="C11" s="21"/>
    </row>
    <row r="12" spans="1:4" x14ac:dyDescent="0.25">
      <c r="A12" s="13" t="s">
        <v>21</v>
      </c>
      <c r="B12" s="16">
        <f>B6*B11</f>
        <v>412.5</v>
      </c>
      <c r="C12" s="19"/>
    </row>
    <row r="13" spans="1:4" x14ac:dyDescent="0.25">
      <c r="A13" s="13" t="s">
        <v>22</v>
      </c>
      <c r="B13" s="16">
        <f>B6-B12</f>
        <v>2087.5</v>
      </c>
      <c r="C13" s="19"/>
    </row>
    <row r="14" spans="1:4" x14ac:dyDescent="0.25">
      <c r="A14" s="13" t="s">
        <v>15</v>
      </c>
      <c r="B14" s="16">
        <f>B5</f>
        <v>5000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7087.5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484</v>
      </c>
      <c r="C18" s="20"/>
    </row>
    <row r="19" spans="1:4" x14ac:dyDescent="0.25">
      <c r="A19" s="13" t="s">
        <v>72</v>
      </c>
      <c r="B19" s="24">
        <f>B18*B16</f>
        <v>3430350</v>
      </c>
      <c r="C19" s="65"/>
      <c r="D19" s="58"/>
    </row>
    <row r="20" spans="1:4" x14ac:dyDescent="0.25">
      <c r="A20" s="13" t="s">
        <v>24</v>
      </c>
      <c r="B20" s="25">
        <f>B19*90%</f>
        <v>3087315</v>
      </c>
      <c r="C20" s="24"/>
      <c r="D20" s="58"/>
    </row>
    <row r="21" spans="1:4" x14ac:dyDescent="0.25">
      <c r="A21" s="13" t="s">
        <v>25</v>
      </c>
      <c r="B21" s="25">
        <f>B19*80%</f>
        <v>2744280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1210000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7146.5625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P7" sqref="P7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608.43509999999992</v>
      </c>
      <c r="C2" s="4">
        <f t="shared" ref="C2:C16" si="1">B2*1.2</f>
        <v>730.12211999999988</v>
      </c>
      <c r="D2" s="4">
        <f t="shared" ref="D2:D16" si="2">C2*1.2</f>
        <v>876.14654399999984</v>
      </c>
      <c r="E2" s="5">
        <f t="shared" ref="E2:E16" si="3">R2</f>
        <v>4500000</v>
      </c>
      <c r="F2" s="67">
        <f t="shared" ref="F2:F7" si="4">ROUND((E2/B2),0)</f>
        <v>7396</v>
      </c>
      <c r="G2" s="4">
        <f t="shared" ref="G2:G7" si="5">ROUND((E2/C2),0)</f>
        <v>6163</v>
      </c>
      <c r="H2" s="4">
        <f t="shared" ref="H2:H7" si="6">ROUND((E2/D2),0)</f>
        <v>5136</v>
      </c>
      <c r="I2" s="4">
        <f t="shared" ref="I2:I7" si="7">T2</f>
        <v>0</v>
      </c>
      <c r="J2" s="4">
        <f t="shared" ref="J2:J7" si="8">U2</f>
        <v>0</v>
      </c>
      <c r="O2">
        <v>0</v>
      </c>
      <c r="P2">
        <f>67.83*10.764</f>
        <v>730.12211999999988</v>
      </c>
      <c r="Q2">
        <f t="shared" ref="Q2:Q7" si="9">P2/1.2</f>
        <v>608.43509999999992</v>
      </c>
      <c r="R2" s="68">
        <v>4500000</v>
      </c>
      <c r="S2" s="2" t="s">
        <v>85</v>
      </c>
    </row>
    <row r="3" spans="1:19" x14ac:dyDescent="0.25">
      <c r="A3" s="4">
        <v>2</v>
      </c>
      <c r="B3" s="4">
        <f t="shared" si="0"/>
        <v>341.75700000000001</v>
      </c>
      <c r="C3" s="4">
        <f t="shared" si="1"/>
        <v>410.10840000000002</v>
      </c>
      <c r="D3" s="4">
        <f t="shared" si="2"/>
        <v>492.13008000000002</v>
      </c>
      <c r="E3" s="5">
        <f t="shared" si="3"/>
        <v>2400000</v>
      </c>
      <c r="F3" s="67">
        <f t="shared" si="4"/>
        <v>7023</v>
      </c>
      <c r="G3" s="4">
        <f t="shared" si="5"/>
        <v>5852</v>
      </c>
      <c r="H3" s="4">
        <f t="shared" si="6"/>
        <v>4877</v>
      </c>
      <c r="I3" s="4">
        <f t="shared" si="7"/>
        <v>0</v>
      </c>
      <c r="J3" s="4">
        <f t="shared" si="8"/>
        <v>0</v>
      </c>
      <c r="O3">
        <v>0</v>
      </c>
      <c r="P3">
        <f>38.1*10.764</f>
        <v>410.10840000000002</v>
      </c>
      <c r="Q3">
        <f t="shared" si="9"/>
        <v>341.75700000000001</v>
      </c>
      <c r="R3" s="2">
        <v>2400000</v>
      </c>
      <c r="S3" s="2" t="s">
        <v>86</v>
      </c>
    </row>
    <row r="4" spans="1:19" x14ac:dyDescent="0.25">
      <c r="A4" s="4">
        <v>3</v>
      </c>
      <c r="B4" s="4">
        <f t="shared" si="0"/>
        <v>472.44990000000001</v>
      </c>
      <c r="C4" s="4">
        <f t="shared" si="1"/>
        <v>566.93988000000002</v>
      </c>
      <c r="D4" s="4">
        <f t="shared" si="2"/>
        <v>680.327856</v>
      </c>
      <c r="E4" s="5">
        <f t="shared" si="3"/>
        <v>4200000</v>
      </c>
      <c r="F4" s="4">
        <f t="shared" si="4"/>
        <v>8890</v>
      </c>
      <c r="G4" s="4">
        <f t="shared" si="5"/>
        <v>7408</v>
      </c>
      <c r="H4" s="4">
        <f t="shared" si="6"/>
        <v>6173</v>
      </c>
      <c r="I4" s="4">
        <f t="shared" si="7"/>
        <v>0</v>
      </c>
      <c r="J4" s="4">
        <f t="shared" si="8"/>
        <v>0</v>
      </c>
      <c r="O4">
        <v>0</v>
      </c>
      <c r="P4">
        <f>52.67*10.764</f>
        <v>566.93988000000002</v>
      </c>
      <c r="Q4">
        <f t="shared" si="9"/>
        <v>472.44990000000001</v>
      </c>
      <c r="R4" s="2">
        <v>4200000</v>
      </c>
      <c r="S4" s="2" t="s">
        <v>87</v>
      </c>
    </row>
    <row r="5" spans="1:19" x14ac:dyDescent="0.25">
      <c r="A5" s="4">
        <v>4</v>
      </c>
      <c r="B5" s="4">
        <f t="shared" si="0"/>
        <v>455.85540000000003</v>
      </c>
      <c r="C5" s="4">
        <f t="shared" si="1"/>
        <v>547.02647999999999</v>
      </c>
      <c r="D5" s="4">
        <f t="shared" si="2"/>
        <v>656.43177600000001</v>
      </c>
      <c r="E5" s="5">
        <f t="shared" si="3"/>
        <v>3000000</v>
      </c>
      <c r="F5" s="4">
        <f t="shared" si="4"/>
        <v>6581</v>
      </c>
      <c r="G5" s="4">
        <f t="shared" si="5"/>
        <v>5484</v>
      </c>
      <c r="H5" s="4">
        <f t="shared" si="6"/>
        <v>4570</v>
      </c>
      <c r="I5" s="4">
        <f t="shared" si="7"/>
        <v>0</v>
      </c>
      <c r="J5" s="4">
        <f t="shared" si="8"/>
        <v>0</v>
      </c>
      <c r="O5">
        <v>0</v>
      </c>
      <c r="P5">
        <f>50.82*10.764</f>
        <v>547.02647999999999</v>
      </c>
      <c r="Q5">
        <f t="shared" si="9"/>
        <v>455.85540000000003</v>
      </c>
      <c r="R5" s="2">
        <v>3000000</v>
      </c>
      <c r="S5" s="2" t="s">
        <v>88</v>
      </c>
    </row>
    <row r="6" spans="1:19" x14ac:dyDescent="0.25">
      <c r="A6" s="4">
        <v>5</v>
      </c>
      <c r="B6" s="4">
        <f t="shared" si="0"/>
        <v>558.33333333333337</v>
      </c>
      <c r="C6" s="4">
        <f t="shared" si="1"/>
        <v>670</v>
      </c>
      <c r="D6" s="4">
        <f t="shared" si="2"/>
        <v>804</v>
      </c>
      <c r="E6" s="5">
        <f t="shared" si="3"/>
        <v>4000000</v>
      </c>
      <c r="F6" s="4">
        <f t="shared" si="4"/>
        <v>7164</v>
      </c>
      <c r="G6" s="4">
        <f t="shared" si="5"/>
        <v>5970</v>
      </c>
      <c r="H6" s="4">
        <f t="shared" si="6"/>
        <v>4975</v>
      </c>
      <c r="I6" s="4">
        <f t="shared" si="7"/>
        <v>0</v>
      </c>
      <c r="J6" s="4">
        <f t="shared" si="8"/>
        <v>0</v>
      </c>
      <c r="O6">
        <v>0</v>
      </c>
      <c r="P6">
        <v>670</v>
      </c>
      <c r="Q6">
        <f t="shared" si="9"/>
        <v>558.33333333333337</v>
      </c>
      <c r="R6" s="2">
        <v>4000000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ref="P6:P7" si="10">O7/1.2</f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73</v>
      </c>
      <c r="D28" s="60" t="s">
        <v>83</v>
      </c>
      <c r="F28" s="45" t="s">
        <v>82</v>
      </c>
      <c r="G28" s="45">
        <v>484</v>
      </c>
    </row>
    <row r="29" spans="1:19" s="9" customFormat="1" x14ac:dyDescent="0.25">
      <c r="C29" s="60" t="s">
        <v>1</v>
      </c>
      <c r="D29" s="60">
        <v>3000000</v>
      </c>
      <c r="F29" s="45" t="s">
        <v>71</v>
      </c>
      <c r="G29" s="45">
        <v>581</v>
      </c>
      <c r="H29" s="9">
        <f>G29/G28</f>
        <v>1.2004132231404958</v>
      </c>
      <c r="I29" s="9">
        <f>D29/G29</f>
        <v>5163.5111876075734</v>
      </c>
    </row>
    <row r="30" spans="1:19" s="9" customFormat="1" x14ac:dyDescent="0.25">
      <c r="F30" s="45" t="s">
        <v>89</v>
      </c>
      <c r="G30" s="45">
        <v>7000</v>
      </c>
    </row>
    <row r="31" spans="1:19" s="9" customFormat="1" x14ac:dyDescent="0.25">
      <c r="C31" s="63"/>
      <c r="D31" s="63"/>
      <c r="F31" s="63" t="s">
        <v>72</v>
      </c>
      <c r="G31" s="63">
        <f>G30*G28</f>
        <v>3388000</v>
      </c>
      <c r="H31" s="9">
        <f>G31/D29</f>
        <v>1.1293333333333333</v>
      </c>
    </row>
    <row r="32" spans="1:19" s="9" customFormat="1" x14ac:dyDescent="0.25">
      <c r="C32" s="63"/>
      <c r="D32" s="63"/>
      <c r="F32" s="63" t="s">
        <v>24</v>
      </c>
      <c r="G32" s="63">
        <f>G31*90%</f>
        <v>3049200</v>
      </c>
    </row>
    <row r="33" spans="3:7" s="9" customFormat="1" x14ac:dyDescent="0.25">
      <c r="C33" s="63"/>
      <c r="D33" s="63"/>
      <c r="F33" s="63" t="s">
        <v>25</v>
      </c>
      <c r="G33" s="63">
        <f>G31*80%</f>
        <v>2710400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2025-02-05T07:27:49Z</dcterms:modified>
</cp:coreProperties>
</file>