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Virar (W)\Kapil Purohit\"/>
    </mc:Choice>
  </mc:AlternateContent>
  <xr:revisionPtr revIDLastSave="0" documentId="13_ncr:1_{BCD44E2C-B658-4EF4-941B-9FC2E87653B6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F3" i="23" l="1"/>
  <c r="I39" i="4" l="1"/>
  <c r="I37" i="4"/>
  <c r="H30" i="4"/>
  <c r="Q40" i="4"/>
  <c r="Q38" i="4"/>
  <c r="Q37" i="4"/>
  <c r="Q36" i="4"/>
  <c r="Q35" i="4"/>
  <c r="Q34" i="4"/>
  <c r="Q32" i="4"/>
  <c r="Q31" i="4"/>
  <c r="Q30" i="4"/>
  <c r="Q29" i="4"/>
  <c r="Q28" i="4"/>
  <c r="Q7" i="4" l="1"/>
  <c r="P6" i="4"/>
  <c r="P5" i="4"/>
  <c r="P4" i="4"/>
  <c r="P3" i="4"/>
  <c r="H27" i="4" l="1"/>
  <c r="J29" i="4"/>
  <c r="J30" i="4" s="1"/>
  <c r="P2" i="4" l="1"/>
  <c r="I29" i="4"/>
  <c r="J7" i="4" l="1"/>
  <c r="I7" i="4"/>
  <c r="J6" i="4"/>
  <c r="I6" i="4"/>
  <c r="Q5" i="4"/>
  <c r="J5" i="4"/>
  <c r="I5" i="4"/>
  <c r="Q4" i="4"/>
  <c r="J4" i="4"/>
  <c r="I4" i="4"/>
  <c r="Q3" i="4"/>
  <c r="J3" i="4"/>
  <c r="I3" i="4"/>
  <c r="Q2" i="4"/>
  <c r="J2" i="4"/>
  <c r="I2" i="4"/>
  <c r="C12" i="25" l="1"/>
  <c r="C5" i="25" l="1"/>
  <c r="C4" i="25"/>
  <c r="C3" i="25"/>
  <c r="B2" i="4"/>
  <c r="C2" i="4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G2" i="4" l="1"/>
  <c r="F2" i="4"/>
  <c r="G6" i="4"/>
  <c r="H6" i="4"/>
  <c r="F6" i="4"/>
  <c r="H3" i="4"/>
  <c r="G3" i="4"/>
  <c r="F3" i="4"/>
  <c r="H7" i="4"/>
  <c r="G7" i="4"/>
  <c r="F7" i="4"/>
  <c r="H4" i="4"/>
  <c r="F4" i="4"/>
  <c r="G4" i="4"/>
  <c r="H9" i="4"/>
  <c r="F10" i="4"/>
  <c r="D2" i="4"/>
  <c r="H2" i="4" s="1"/>
  <c r="H8" i="4"/>
  <c r="D6" i="4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C13" i="25"/>
  <c r="D13" i="25" s="1"/>
  <c r="C8" i="25" s="1"/>
  <c r="B5" i="4"/>
  <c r="F5" i="4" s="1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<sst xmlns="http://schemas.openxmlformats.org/spreadsheetml/2006/main" count="138" uniqueCount="97">
  <si>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</si>
  <si>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</si>
  <si>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</si>
  <si>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</si>
  <si>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</si>
  <si>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</si>
  <si>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</si>
  <si>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</si>
  <si>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</si>
  <si>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</si>
  <si>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</si>
  <si>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</si>
  <si>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</si>
  <si>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</si>
  <si>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</si>
  <si>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</si>
  <si>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</si>
  <si>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</si>
  <si>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</si>
  <si>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</si>
  <si>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</si>
  <si>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</si>
  <si>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</si>
  <si>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</si>
  <si>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</si>
  <si>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</si>
  <si>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</si>
  <si>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</si>
  <si>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</si>
  <si>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</si>
  <si>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</si>
  <si>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</si>
  <si>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</si>
  <si>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</si>
  <si>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</si>
  <si>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</si>
  <si>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</si>
  <si>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</si>
  <si>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</si>
  <si>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</si>
  <si>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</si>
  <si>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</si>
  <si>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</si>
  <si>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</si>
  <si>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</si>
  <si>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</si>
  <si>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</si>
  <si>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</si>
  <si>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</si>
  <si>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</si>
  <si>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</si>
  <si>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</si>
  <si>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</si>
  <si>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</si>
  <si>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</si>
  <si>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</si>
  <si>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</si>
  <si>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</si>
  <si>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</si>
  <si>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</si>
  <si>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</si>
  <si>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</si>
  <si>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</si>
  <si>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</si>
  <si>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</si>
  <si>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</si>
  <si>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</si>
  <si>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</si>
  <si>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</si>
  <si>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</si>
  <si>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</si>
  <si>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</si>
  <si>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</si>
  <si>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</si>
  <si>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</si>
  <si>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</si>
  <si>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</si>
  <si>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</si>
  <si>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</si>
  <si>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</si>
  <si>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</si>
  <si>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28.01.2025</t>
  </si>
  <si>
    <t>OC-2014</t>
  </si>
  <si>
    <t>IGR-28.11.24</t>
  </si>
  <si>
    <t>IGR-15.02.23</t>
  </si>
  <si>
    <t>IGR-28.11.23</t>
  </si>
  <si>
    <t>mca</t>
  </si>
  <si>
    <t>Sale Plan</t>
  </si>
  <si>
    <t>BUA</t>
  </si>
  <si>
    <t xml:space="preserve">Sale Plan </t>
  </si>
  <si>
    <t>SBUa</t>
  </si>
  <si>
    <t>rate on ca</t>
  </si>
  <si>
    <t>abua</t>
  </si>
  <si>
    <t>loading</t>
  </si>
  <si>
    <t>fmv</t>
  </si>
  <si>
    <t>Central Bank of India\Virar (W)\Kapil Purohit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</si>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</sst>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43" fontId="2" fillId="2" borderId="0" xfId="1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F0DC1-5ED0-434B-A694-25E4643C8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26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358EC-901D-4346-8567-6F411758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10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48CC9-7535-40B3-BB2A-1E31D47A6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6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B4C11-FCF9-4EF6-973B-78F0C0A9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39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5DBC09-C0C8-4385-BD78-DC83270C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094146-F091-4119-884D-F56EC92B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573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81A40-FA27-4093-B819-1CA8ECB50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583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E8469-0B40-458C-92C0-1C5FFD23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74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80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75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76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77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78</v>
      </c>
      <c r="C8" s="45">
        <f>C7*D13%</f>
        <v>285773.74900000001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79</v>
      </c>
      <c r="C9" s="50">
        <f>C6+C8</f>
        <v>315173.74900000001</v>
      </c>
      <c r="D9" s="51" t="s">
        <v>62</v>
      </c>
      <c r="E9" s="52">
        <f>C9/10.764</f>
        <v>29280.355722779637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2014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11</v>
      </c>
      <c r="D13" s="58">
        <f>D12-C13</f>
        <v>89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zoomScale="130" zoomScaleNormal="13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6" x14ac:dyDescent="0.25">
      <c r="A1" s="10"/>
      <c r="B1" s="11"/>
      <c r="C1" s="12"/>
    </row>
    <row r="2" spans="1:6" x14ac:dyDescent="0.25">
      <c r="A2" s="13"/>
      <c r="C2" s="15"/>
    </row>
    <row r="3" spans="1:6" x14ac:dyDescent="0.25">
      <c r="A3" s="13" t="s">
        <v>13</v>
      </c>
      <c r="B3" s="16">
        <v>7500</v>
      </c>
      <c r="C3" s="19" t="s">
        <v>73</v>
      </c>
      <c r="D3" s="6"/>
      <c r="F3">
        <f>6700*1.2</f>
        <v>8040</v>
      </c>
    </row>
    <row r="4" spans="1:6" ht="30" x14ac:dyDescent="0.25">
      <c r="A4" s="18" t="s">
        <v>14</v>
      </c>
      <c r="B4" s="16">
        <v>2500</v>
      </c>
      <c r="C4" s="19"/>
    </row>
    <row r="5" spans="1:6" x14ac:dyDescent="0.25">
      <c r="A5" s="13" t="s">
        <v>15</v>
      </c>
      <c r="B5" s="16">
        <f>B3-B4</f>
        <v>5000</v>
      </c>
      <c r="C5" s="19"/>
    </row>
    <row r="6" spans="1:6" x14ac:dyDescent="0.25">
      <c r="A6" s="13" t="s">
        <v>16</v>
      </c>
      <c r="B6" s="16">
        <f>B4</f>
        <v>2500</v>
      </c>
      <c r="C6" s="19"/>
    </row>
    <row r="7" spans="1:6" x14ac:dyDescent="0.25">
      <c r="A7" s="13" t="s">
        <v>17</v>
      </c>
      <c r="B7" s="20">
        <f>C7-C8</f>
        <v>11</v>
      </c>
      <c r="C7" s="20">
        <v>2025</v>
      </c>
    </row>
    <row r="8" spans="1:6" x14ac:dyDescent="0.25">
      <c r="A8" s="13" t="s">
        <v>18</v>
      </c>
      <c r="B8" s="20">
        <f>B9-B7</f>
        <v>49</v>
      </c>
      <c r="C8" s="20">
        <v>2014</v>
      </c>
    </row>
    <row r="9" spans="1:6" x14ac:dyDescent="0.25">
      <c r="A9" s="13" t="s">
        <v>19</v>
      </c>
      <c r="B9" s="20">
        <v>60</v>
      </c>
      <c r="C9" s="20"/>
    </row>
    <row r="10" spans="1:6" ht="30" x14ac:dyDescent="0.25">
      <c r="A10" s="18" t="s">
        <v>20</v>
      </c>
      <c r="B10" s="20">
        <f>90*B7/B9</f>
        <v>16.5</v>
      </c>
      <c r="C10" s="20"/>
    </row>
    <row r="11" spans="1:6" x14ac:dyDescent="0.25">
      <c r="A11" s="13"/>
      <c r="B11" s="21">
        <f>B10%</f>
        <v>0.16500000000000001</v>
      </c>
      <c r="C11" s="21"/>
    </row>
    <row r="12" spans="1:6" x14ac:dyDescent="0.25">
      <c r="A12" s="13" t="s">
        <v>21</v>
      </c>
      <c r="B12" s="16">
        <f>B6*B11</f>
        <v>412.5</v>
      </c>
      <c r="C12" s="19"/>
    </row>
    <row r="13" spans="1:6" x14ac:dyDescent="0.25">
      <c r="A13" s="13" t="s">
        <v>22</v>
      </c>
      <c r="B13" s="16">
        <f>B6-B12</f>
        <v>2087.5</v>
      </c>
      <c r="C13" s="19"/>
    </row>
    <row r="14" spans="1:6" x14ac:dyDescent="0.25">
      <c r="A14" s="13" t="s">
        <v>15</v>
      </c>
      <c r="B14" s="16">
        <f>B5</f>
        <v>5000</v>
      </c>
      <c r="C14" s="19"/>
    </row>
    <row r="15" spans="1:6" x14ac:dyDescent="0.25">
      <c r="B15" s="16"/>
      <c r="C15" s="19"/>
    </row>
    <row r="16" spans="1:6" x14ac:dyDescent="0.25">
      <c r="A16" s="22" t="s">
        <v>23</v>
      </c>
      <c r="B16" s="17">
        <f>B14+B13</f>
        <v>7087.5</v>
      </c>
      <c r="C16" s="19"/>
    </row>
    <row r="17" spans="1:4" x14ac:dyDescent="0.25">
      <c r="B17" s="20"/>
      <c r="C17" s="20"/>
    </row>
    <row r="18" spans="1:4" x14ac:dyDescent="0.25">
      <c r="A18" s="64" t="s">
        <v>96</v>
      </c>
      <c r="B18" s="23">
        <v>266</v>
      </c>
      <c r="C18" s="20"/>
    </row>
    <row r="19" spans="1:4" x14ac:dyDescent="0.25">
      <c r="A19" s="13" t="s">
        <v>71</v>
      </c>
      <c r="B19" s="24">
        <f>B18*B16</f>
        <v>1885275</v>
      </c>
      <c r="C19" s="65"/>
      <c r="D19" s="58"/>
    </row>
    <row r="20" spans="1:4" x14ac:dyDescent="0.25">
      <c r="A20" s="13" t="s">
        <v>24</v>
      </c>
      <c r="B20" s="25">
        <f>B19*90%</f>
        <v>1696747.5</v>
      </c>
      <c r="C20" s="24"/>
      <c r="D20" s="58"/>
    </row>
    <row r="21" spans="1:4" x14ac:dyDescent="0.25">
      <c r="A21" s="13" t="s">
        <v>25</v>
      </c>
      <c r="B21" s="25">
        <f>B19*80%</f>
        <v>1508220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665000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3927.65625</v>
      </c>
      <c r="C25" s="25"/>
      <c r="D25" s="25"/>
    </row>
    <row r="26" spans="1:4" x14ac:dyDescent="0.25">
      <c r="B26" s="25"/>
      <c r="C26" s="25"/>
    </row>
    <row r="27" spans="1:4" x14ac:dyDescent="0.25">
      <c r="A27" s="6" t="s">
        <v>95</v>
      </c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opLeftCell="D7" workbookViewId="0">
      <selection activeCell="Q38" sqref="Q3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3.71093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608.43509999999992</v>
      </c>
      <c r="C2" s="4">
        <f t="shared" ref="C2:C16" si="1">B2*1.2</f>
        <v>730.12211999999988</v>
      </c>
      <c r="D2" s="4">
        <f t="shared" ref="D2:D16" si="2">C2*1.2</f>
        <v>876.14654399999984</v>
      </c>
      <c r="E2" s="5">
        <f t="shared" ref="E2:E16" si="3">R2</f>
        <v>4500000</v>
      </c>
      <c r="F2" s="70">
        <f t="shared" ref="F2:F7" si="4">ROUND((E2/B2),0)</f>
        <v>7396</v>
      </c>
      <c r="G2" s="70">
        <f t="shared" ref="G2:G7" si="5">ROUND((E2/C2),0)</f>
        <v>6163</v>
      </c>
      <c r="H2" s="70">
        <f t="shared" ref="H2:H7" si="6">ROUND((E2/D2),0)</f>
        <v>5136</v>
      </c>
      <c r="I2" s="70">
        <f t="shared" ref="I2:I7" si="7">T2</f>
        <v>0</v>
      </c>
      <c r="J2" s="70">
        <f t="shared" ref="J2:J7" si="8">U2</f>
        <v>0</v>
      </c>
      <c r="K2" s="71"/>
      <c r="L2" s="71"/>
      <c r="M2" s="71"/>
      <c r="N2" s="71"/>
      <c r="O2" s="71">
        <v>0</v>
      </c>
      <c r="P2" s="71">
        <f>67.83*10.764</f>
        <v>730.12211999999988</v>
      </c>
      <c r="Q2" s="71">
        <f t="shared" ref="Q2:Q5" si="9">P2/1.2</f>
        <v>608.43509999999992</v>
      </c>
      <c r="R2" s="2">
        <v>4500000</v>
      </c>
      <c r="S2" s="72" t="s">
        <v>83</v>
      </c>
    </row>
    <row r="3" spans="1:19" x14ac:dyDescent="0.25">
      <c r="A3" s="4">
        <v>2</v>
      </c>
      <c r="B3" s="4">
        <f t="shared" si="0"/>
        <v>472.44990000000001</v>
      </c>
      <c r="C3" s="4">
        <f t="shared" si="1"/>
        <v>566.93988000000002</v>
      </c>
      <c r="D3" s="4">
        <f t="shared" si="2"/>
        <v>680.327856</v>
      </c>
      <c r="E3" s="5">
        <f t="shared" si="3"/>
        <v>4200000</v>
      </c>
      <c r="F3" s="70">
        <f t="shared" si="4"/>
        <v>8890</v>
      </c>
      <c r="G3" s="66">
        <f t="shared" si="5"/>
        <v>7408</v>
      </c>
      <c r="H3" s="66">
        <f t="shared" si="6"/>
        <v>6173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f>52.67*10.764</f>
        <v>566.93988000000002</v>
      </c>
      <c r="Q3" s="67">
        <f t="shared" si="9"/>
        <v>472.44990000000001</v>
      </c>
      <c r="R3" s="68">
        <v>4200000</v>
      </c>
      <c r="S3" s="68" t="s">
        <v>84</v>
      </c>
    </row>
    <row r="4" spans="1:19" x14ac:dyDescent="0.25">
      <c r="A4" s="4">
        <v>3</v>
      </c>
      <c r="B4" s="4">
        <f t="shared" si="0"/>
        <v>339.78360000000004</v>
      </c>
      <c r="C4" s="4">
        <f t="shared" si="1"/>
        <v>407.74032000000005</v>
      </c>
      <c r="D4" s="4">
        <f t="shared" si="2"/>
        <v>489.28838400000006</v>
      </c>
      <c r="E4" s="5">
        <f t="shared" si="3"/>
        <v>3000000</v>
      </c>
      <c r="F4" s="70">
        <f t="shared" si="4"/>
        <v>8829</v>
      </c>
      <c r="G4" s="70">
        <f t="shared" si="5"/>
        <v>7358</v>
      </c>
      <c r="H4" s="70">
        <f t="shared" si="6"/>
        <v>6131</v>
      </c>
      <c r="I4" s="70">
        <f t="shared" si="7"/>
        <v>0</v>
      </c>
      <c r="J4" s="70">
        <f t="shared" si="8"/>
        <v>0</v>
      </c>
      <c r="K4" s="71"/>
      <c r="L4" s="71"/>
      <c r="M4" s="71"/>
      <c r="N4" s="71"/>
      <c r="O4" s="71">
        <v>0</v>
      </c>
      <c r="P4" s="71">
        <f>37.88*10.764</f>
        <v>407.74032</v>
      </c>
      <c r="Q4" s="71">
        <f t="shared" si="9"/>
        <v>339.78360000000004</v>
      </c>
      <c r="R4" s="2">
        <v>3000000</v>
      </c>
      <c r="S4" s="72" t="s">
        <v>84</v>
      </c>
    </row>
    <row r="5" spans="1:19" x14ac:dyDescent="0.25">
      <c r="A5" s="4">
        <v>4</v>
      </c>
      <c r="B5" s="4">
        <f t="shared" si="0"/>
        <v>291.70440000000002</v>
      </c>
      <c r="C5" s="4">
        <f t="shared" si="1"/>
        <v>350.04527999999999</v>
      </c>
      <c r="D5" s="4">
        <f t="shared" si="2"/>
        <v>420.05433599999998</v>
      </c>
      <c r="E5" s="5">
        <f t="shared" si="3"/>
        <v>2400000</v>
      </c>
      <c r="F5" s="70">
        <f t="shared" si="4"/>
        <v>8228</v>
      </c>
      <c r="G5" s="66">
        <f t="shared" si="5"/>
        <v>6856</v>
      </c>
      <c r="H5" s="66">
        <f t="shared" si="6"/>
        <v>5714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f>32.52*10.764</f>
        <v>350.04527999999999</v>
      </c>
      <c r="Q5" s="67">
        <f t="shared" si="9"/>
        <v>291.70440000000002</v>
      </c>
      <c r="R5" s="68">
        <v>2400000</v>
      </c>
      <c r="S5" s="68" t="s">
        <v>85</v>
      </c>
    </row>
    <row r="6" spans="1:19" x14ac:dyDescent="0.25">
      <c r="A6" s="4">
        <v>5</v>
      </c>
      <c r="B6" s="4">
        <f t="shared" si="0"/>
        <v>650</v>
      </c>
      <c r="C6" s="4">
        <f t="shared" si="1"/>
        <v>780</v>
      </c>
      <c r="D6" s="4">
        <f t="shared" si="2"/>
        <v>936</v>
      </c>
      <c r="E6" s="5">
        <f t="shared" si="3"/>
        <v>6500000</v>
      </c>
      <c r="F6" s="70">
        <f t="shared" si="4"/>
        <v>10000</v>
      </c>
      <c r="G6" s="70">
        <f t="shared" si="5"/>
        <v>8333</v>
      </c>
      <c r="H6" s="70">
        <f t="shared" si="6"/>
        <v>6944</v>
      </c>
      <c r="I6" s="70">
        <f t="shared" si="7"/>
        <v>0</v>
      </c>
      <c r="J6" s="70">
        <f t="shared" si="8"/>
        <v>0</v>
      </c>
      <c r="K6" s="71"/>
      <c r="L6" s="71"/>
      <c r="M6" s="71"/>
      <c r="N6" s="71"/>
      <c r="O6" s="71">
        <v>0</v>
      </c>
      <c r="P6" s="71">
        <f t="shared" ref="P6" si="10">O6/1.2</f>
        <v>0</v>
      </c>
      <c r="Q6" s="71">
        <v>650</v>
      </c>
      <c r="R6" s="72">
        <v>6500000</v>
      </c>
      <c r="S6" s="2"/>
    </row>
    <row r="7" spans="1:19" x14ac:dyDescent="0.25">
      <c r="A7" s="4">
        <v>6</v>
      </c>
      <c r="B7" s="4">
        <f t="shared" si="0"/>
        <v>616.66666666666674</v>
      </c>
      <c r="C7" s="4">
        <f t="shared" si="1"/>
        <v>740.00000000000011</v>
      </c>
      <c r="D7" s="4">
        <f t="shared" si="2"/>
        <v>888.00000000000011</v>
      </c>
      <c r="E7" s="5">
        <f t="shared" si="3"/>
        <v>5500000</v>
      </c>
      <c r="F7" s="70">
        <f t="shared" si="4"/>
        <v>8919</v>
      </c>
      <c r="G7" s="70">
        <f t="shared" si="5"/>
        <v>7432</v>
      </c>
      <c r="H7" s="70">
        <f t="shared" si="6"/>
        <v>6194</v>
      </c>
      <c r="I7" s="70">
        <f t="shared" si="7"/>
        <v>0</v>
      </c>
      <c r="J7" s="70">
        <f t="shared" si="8"/>
        <v>0</v>
      </c>
      <c r="K7" s="71"/>
      <c r="L7" s="71"/>
      <c r="M7" s="71"/>
      <c r="N7" s="71"/>
      <c r="O7" s="71">
        <v>0</v>
      </c>
      <c r="P7" s="71">
        <v>740</v>
      </c>
      <c r="Q7" s="71">
        <f t="shared" ref="Q7" si="11">P7/1.2</f>
        <v>616.66666666666674</v>
      </c>
      <c r="R7" s="72">
        <v>5500000</v>
      </c>
      <c r="S7" s="2"/>
    </row>
    <row r="8" spans="1:19" x14ac:dyDescent="0.25">
      <c r="A8" s="4">
        <v>7</v>
      </c>
      <c r="B8" s="4">
        <f t="shared" si="0"/>
        <v>345.83333333333337</v>
      </c>
      <c r="C8" s="4">
        <f t="shared" si="1"/>
        <v>415.00000000000006</v>
      </c>
      <c r="D8" s="4">
        <f t="shared" si="2"/>
        <v>498.00000000000006</v>
      </c>
      <c r="E8" s="5">
        <f t="shared" si="3"/>
        <v>3500000</v>
      </c>
      <c r="F8" s="4">
        <f t="shared" ref="F8:F15" si="12">ROUND((E8/B8),0)</f>
        <v>10120</v>
      </c>
      <c r="G8" s="66">
        <f t="shared" ref="G8:G15" si="13">ROUND((E8/C8),0)</f>
        <v>8434</v>
      </c>
      <c r="H8" s="66">
        <f t="shared" ref="H8:H15" si="14">ROUND((E8/D8),0)</f>
        <v>7028</v>
      </c>
      <c r="I8" s="66">
        <f t="shared" ref="I8:I15" si="15">T8</f>
        <v>0</v>
      </c>
      <c r="J8" s="66">
        <f t="shared" ref="J8:J15" si="16">U8</f>
        <v>0</v>
      </c>
      <c r="K8" s="67"/>
      <c r="L8" s="67"/>
      <c r="M8" s="67"/>
      <c r="N8" s="67"/>
      <c r="O8" s="67">
        <v>0</v>
      </c>
      <c r="P8" s="67">
        <v>415</v>
      </c>
      <c r="Q8" s="67">
        <f t="shared" ref="Q8:Q10" si="17">P8/1.2</f>
        <v>345.83333333333337</v>
      </c>
      <c r="R8" s="68">
        <v>3500000</v>
      </c>
      <c r="S8" s="2"/>
    </row>
    <row r="9" spans="1:19" x14ac:dyDescent="0.25">
      <c r="A9" s="4">
        <v>8</v>
      </c>
      <c r="B9" s="4">
        <f t="shared" si="0"/>
        <v>385.83333333333337</v>
      </c>
      <c r="C9" s="4">
        <f t="shared" si="1"/>
        <v>463</v>
      </c>
      <c r="D9" s="4">
        <f t="shared" si="2"/>
        <v>555.6</v>
      </c>
      <c r="E9" s="5">
        <f t="shared" si="3"/>
        <v>3500000</v>
      </c>
      <c r="F9" s="4">
        <f t="shared" si="12"/>
        <v>9071</v>
      </c>
      <c r="G9" s="66">
        <f t="shared" si="13"/>
        <v>7559</v>
      </c>
      <c r="H9" s="66">
        <f t="shared" si="14"/>
        <v>6299</v>
      </c>
      <c r="I9" s="66">
        <f t="shared" si="15"/>
        <v>0</v>
      </c>
      <c r="J9" s="66">
        <f t="shared" si="16"/>
        <v>0</v>
      </c>
      <c r="K9" s="67"/>
      <c r="L9" s="67"/>
      <c r="M9" s="67"/>
      <c r="N9" s="67"/>
      <c r="O9" s="67">
        <v>0</v>
      </c>
      <c r="P9" s="67">
        <v>463</v>
      </c>
      <c r="Q9" s="67">
        <f t="shared" si="17"/>
        <v>385.83333333333337</v>
      </c>
      <c r="R9" s="68">
        <v>3500000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2"/>
        <v>#DIV/0!</v>
      </c>
      <c r="G10" s="4" t="e">
        <f t="shared" si="13"/>
        <v>#DIV/0!</v>
      </c>
      <c r="H10" s="4" t="e">
        <f t="shared" si="14"/>
        <v>#DIV/0!</v>
      </c>
      <c r="I10" s="4">
        <f t="shared" si="15"/>
        <v>0</v>
      </c>
      <c r="J10" s="4">
        <f t="shared" si="16"/>
        <v>0</v>
      </c>
      <c r="O10">
        <v>0</v>
      </c>
      <c r="P10">
        <f t="shared" ref="P10" si="18">O10/1.2</f>
        <v>0</v>
      </c>
      <c r="Q10">
        <f t="shared" si="17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2"/>
        <v>#DIV/0!</v>
      </c>
      <c r="G11" s="4" t="e">
        <f t="shared" si="13"/>
        <v>#DIV/0!</v>
      </c>
      <c r="H11" s="4" t="e">
        <f t="shared" si="14"/>
        <v>#DIV/0!</v>
      </c>
      <c r="I11" s="4">
        <f t="shared" si="15"/>
        <v>0</v>
      </c>
      <c r="J11" s="4">
        <f t="shared" si="16"/>
        <v>0</v>
      </c>
      <c r="O11">
        <v>0</v>
      </c>
      <c r="P11">
        <f t="shared" ref="P11:P15" si="19">O11/1.2</f>
        <v>0</v>
      </c>
      <c r="Q11">
        <f t="shared" ref="Q11:Q15" si="20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2"/>
        <v>#DIV/0!</v>
      </c>
      <c r="G12" s="4" t="e">
        <f t="shared" si="13"/>
        <v>#DIV/0!</v>
      </c>
      <c r="H12" s="4" t="e">
        <f t="shared" si="14"/>
        <v>#DIV/0!</v>
      </c>
      <c r="I12" s="4">
        <f t="shared" si="15"/>
        <v>0</v>
      </c>
      <c r="J12" s="4">
        <f t="shared" si="16"/>
        <v>0</v>
      </c>
      <c r="O12">
        <v>0</v>
      </c>
      <c r="P12">
        <f t="shared" si="19"/>
        <v>0</v>
      </c>
      <c r="Q12">
        <f t="shared" si="2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2"/>
        <v>#DIV/0!</v>
      </c>
      <c r="G13" s="4" t="e">
        <f t="shared" si="13"/>
        <v>#DIV/0!</v>
      </c>
      <c r="H13" s="4" t="e">
        <f t="shared" si="14"/>
        <v>#DIV/0!</v>
      </c>
      <c r="I13" s="4">
        <f t="shared" si="15"/>
        <v>0</v>
      </c>
      <c r="J13" s="4">
        <f t="shared" si="16"/>
        <v>0</v>
      </c>
      <c r="O13">
        <v>0</v>
      </c>
      <c r="P13">
        <f t="shared" si="19"/>
        <v>0</v>
      </c>
      <c r="Q13">
        <f t="shared" si="2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2"/>
        <v>#DIV/0!</v>
      </c>
      <c r="G14" s="4" t="e">
        <f t="shared" si="13"/>
        <v>#DIV/0!</v>
      </c>
      <c r="H14" s="4" t="e">
        <f t="shared" si="14"/>
        <v>#DIV/0!</v>
      </c>
      <c r="I14" s="4">
        <f t="shared" si="15"/>
        <v>0</v>
      </c>
      <c r="J14" s="4">
        <f t="shared" si="16"/>
        <v>0</v>
      </c>
      <c r="O14">
        <v>0</v>
      </c>
      <c r="P14">
        <f t="shared" si="19"/>
        <v>0</v>
      </c>
      <c r="Q14">
        <f t="shared" si="2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2"/>
        <v>#DIV/0!</v>
      </c>
      <c r="G15" s="4" t="e">
        <f t="shared" si="13"/>
        <v>#DIV/0!</v>
      </c>
      <c r="H15" s="4" t="e">
        <f t="shared" si="14"/>
        <v>#DIV/0!</v>
      </c>
      <c r="I15" s="4">
        <f t="shared" si="15"/>
        <v>0</v>
      </c>
      <c r="J15" s="4">
        <f t="shared" si="16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1">ROUND((E16/B16),0)</f>
        <v>#DIV/0!</v>
      </c>
      <c r="G16" s="4" t="e">
        <f t="shared" ref="G16" si="22">ROUND((E16/C16),0)</f>
        <v>#DIV/0!</v>
      </c>
      <c r="H16" s="4" t="e">
        <f t="shared" ref="H16" si="23">ROUND((E16/D16),0)</f>
        <v>#DIV/0!</v>
      </c>
      <c r="I16" s="4">
        <f t="shared" ref="I16" si="24">T16</f>
        <v>0</v>
      </c>
      <c r="J16" s="4">
        <f t="shared" ref="J16" si="25">U16</f>
        <v>0</v>
      </c>
      <c r="O16">
        <v>0</v>
      </c>
      <c r="P16">
        <f t="shared" ref="P16" si="26">O16/1.2</f>
        <v>0</v>
      </c>
      <c r="Q16">
        <f t="shared" ref="Q16" si="2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8">Q17</f>
        <v>0</v>
      </c>
      <c r="C17" s="4">
        <f t="shared" ref="C17:C21" si="29">B17*1.2</f>
        <v>0</v>
      </c>
      <c r="D17" s="4">
        <f t="shared" ref="D17:D21" si="30">C17*1.2</f>
        <v>0</v>
      </c>
      <c r="E17" s="5">
        <f t="shared" ref="E17:E21" si="31">R17</f>
        <v>0</v>
      </c>
      <c r="F17" s="4" t="e">
        <f t="shared" ref="F17" si="32">ROUND((E17/B17),0)</f>
        <v>#DIV/0!</v>
      </c>
      <c r="G17" s="4" t="e">
        <f t="shared" ref="G17" si="33">ROUND((E17/C17),0)</f>
        <v>#DIV/0!</v>
      </c>
      <c r="H17" s="4" t="e">
        <f t="shared" ref="H17" si="34">ROUND((E17/D17),0)</f>
        <v>#DIV/0!</v>
      </c>
      <c r="I17" s="4">
        <f t="shared" ref="I17" si="35">T17</f>
        <v>0</v>
      </c>
      <c r="J17" s="4">
        <f t="shared" ref="J17" si="36">U17</f>
        <v>0</v>
      </c>
      <c r="O17">
        <v>0</v>
      </c>
      <c r="P17">
        <f t="shared" ref="P17" si="37">O17/1.2</f>
        <v>0</v>
      </c>
      <c r="Q17">
        <f t="shared" ref="Q17" si="3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8"/>
        <v>0</v>
      </c>
      <c r="C18" s="4">
        <f t="shared" si="29"/>
        <v>0</v>
      </c>
      <c r="D18" s="4">
        <f t="shared" si="30"/>
        <v>0</v>
      </c>
      <c r="E18" s="5">
        <f t="shared" si="31"/>
        <v>0</v>
      </c>
      <c r="F18" s="4" t="e">
        <f t="shared" ref="F18:F21" si="39">ROUND((E18/B18),0)</f>
        <v>#DIV/0!</v>
      </c>
      <c r="G18" s="4" t="e">
        <f t="shared" ref="G18:G21" si="40">ROUND((E18/C18),0)</f>
        <v>#DIV/0!</v>
      </c>
      <c r="H18" s="4" t="e">
        <f t="shared" ref="H18:H21" si="41">ROUND((E18/D18),0)</f>
        <v>#DIV/0!</v>
      </c>
      <c r="I18" s="4">
        <f t="shared" ref="I18:J21" si="42">T18</f>
        <v>0</v>
      </c>
      <c r="J18" s="4">
        <f t="shared" si="42"/>
        <v>0</v>
      </c>
      <c r="O18">
        <v>0</v>
      </c>
      <c r="P18">
        <f t="shared" ref="P18" si="43">O18/1.2</f>
        <v>0</v>
      </c>
      <c r="Q18">
        <f t="shared" ref="Q18:Q21" si="4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8"/>
        <v>0</v>
      </c>
      <c r="C19" s="4">
        <f t="shared" si="29"/>
        <v>0</v>
      </c>
      <c r="D19" s="4">
        <f t="shared" si="30"/>
        <v>0</v>
      </c>
      <c r="E19" s="5">
        <f t="shared" si="31"/>
        <v>0</v>
      </c>
      <c r="F19" s="4" t="e">
        <f t="shared" si="39"/>
        <v>#DIV/0!</v>
      </c>
      <c r="G19" s="4" t="e">
        <f t="shared" si="40"/>
        <v>#DIV/0!</v>
      </c>
      <c r="H19" s="4" t="e">
        <f t="shared" si="41"/>
        <v>#DIV/0!</v>
      </c>
      <c r="I19" s="4">
        <f t="shared" si="42"/>
        <v>0</v>
      </c>
      <c r="J19" s="4">
        <f t="shared" si="42"/>
        <v>0</v>
      </c>
      <c r="O19">
        <v>0</v>
      </c>
      <c r="P19">
        <f>O19/1.2</f>
        <v>0</v>
      </c>
      <c r="Q19">
        <f t="shared" si="4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5">Q20</f>
        <v>0</v>
      </c>
      <c r="C20" s="4">
        <f t="shared" ref="C20" si="46">B20*1.2</f>
        <v>0</v>
      </c>
      <c r="D20" s="4">
        <f t="shared" ref="D20" si="47">C20*1.2</f>
        <v>0</v>
      </c>
      <c r="E20" s="5">
        <f t="shared" ref="E20" si="48">R20</f>
        <v>0</v>
      </c>
      <c r="F20" s="4" t="e">
        <f t="shared" ref="F20" si="49">ROUND((E20/B20),0)</f>
        <v>#DIV/0!</v>
      </c>
      <c r="G20" s="4" t="e">
        <f t="shared" ref="G20" si="50">ROUND((E20/C20),0)</f>
        <v>#DIV/0!</v>
      </c>
      <c r="H20" s="4" t="e">
        <f t="shared" ref="H20" si="51">ROUND((E20/D20),0)</f>
        <v>#DIV/0!</v>
      </c>
      <c r="I20" s="4">
        <f t="shared" ref="I20" si="52">T20</f>
        <v>0</v>
      </c>
      <c r="J20" s="4">
        <f t="shared" ref="J20" si="53">U20</f>
        <v>0</v>
      </c>
      <c r="O20">
        <v>0</v>
      </c>
      <c r="P20">
        <f t="shared" ref="P20" si="54">O20/1.2</f>
        <v>0</v>
      </c>
      <c r="Q20">
        <f t="shared" ref="Q20" si="5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8"/>
        <v>0</v>
      </c>
      <c r="C21" s="4">
        <f t="shared" si="29"/>
        <v>0</v>
      </c>
      <c r="D21" s="4">
        <f t="shared" si="30"/>
        <v>0</v>
      </c>
      <c r="E21" s="5">
        <f t="shared" si="31"/>
        <v>0</v>
      </c>
      <c r="F21" s="4" t="e">
        <f t="shared" si="39"/>
        <v>#DIV/0!</v>
      </c>
      <c r="G21" s="4" t="e">
        <f t="shared" si="40"/>
        <v>#DIV/0!</v>
      </c>
      <c r="H21" s="4" t="e">
        <f t="shared" si="41"/>
        <v>#DIV/0!</v>
      </c>
      <c r="I21" s="4">
        <f t="shared" si="42"/>
        <v>0</v>
      </c>
      <c r="J21" s="4">
        <f t="shared" si="42"/>
        <v>0</v>
      </c>
      <c r="O21">
        <v>0</v>
      </c>
      <c r="P21">
        <f>O21/1.2</f>
        <v>0</v>
      </c>
      <c r="Q21">
        <f t="shared" si="44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82</v>
      </c>
    </row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9"/>
      <c r="G27" s="60"/>
      <c r="H27" s="9">
        <f>G27-G28</f>
        <v>0</v>
      </c>
      <c r="O27" s="9" t="s">
        <v>86</v>
      </c>
    </row>
    <row r="28" spans="1:19" s="9" customFormat="1" x14ac:dyDescent="0.25">
      <c r="C28" s="60" t="s">
        <v>72</v>
      </c>
      <c r="D28" s="60" t="s">
        <v>81</v>
      </c>
      <c r="F28" s="50"/>
      <c r="G28" s="50"/>
      <c r="O28" s="9">
        <v>12.6</v>
      </c>
      <c r="P28" s="9">
        <v>8.86</v>
      </c>
      <c r="Q28" s="9">
        <f>P28*O28</f>
        <v>111.636</v>
      </c>
    </row>
    <row r="29" spans="1:19" s="9" customFormat="1" x14ac:dyDescent="0.25">
      <c r="C29" s="60" t="s">
        <v>1</v>
      </c>
      <c r="D29" s="60">
        <v>2800000</v>
      </c>
      <c r="F29" s="45"/>
      <c r="G29" s="45"/>
      <c r="H29" s="9" t="e">
        <f>G29/G28</f>
        <v>#DIV/0!</v>
      </c>
      <c r="I29" s="9" t="e">
        <f>D29/G29</f>
        <v>#DIV/0!</v>
      </c>
      <c r="J29" s="9">
        <f>G29*7000</f>
        <v>0</v>
      </c>
      <c r="O29" s="9">
        <v>8.81</v>
      </c>
      <c r="P29" s="9">
        <v>6.75</v>
      </c>
      <c r="Q29" s="9">
        <f t="shared" ref="Q29:Q31" si="56">P29*O29</f>
        <v>59.467500000000001</v>
      </c>
    </row>
    <row r="30" spans="1:19" s="9" customFormat="1" x14ac:dyDescent="0.25">
      <c r="F30" s="45"/>
      <c r="G30" s="45"/>
      <c r="H30" s="9">
        <f>G30*1.2</f>
        <v>0</v>
      </c>
      <c r="J30" s="9">
        <f>J29/D29</f>
        <v>0</v>
      </c>
      <c r="O30" s="9">
        <v>7.1</v>
      </c>
      <c r="P30" s="9">
        <v>9.44</v>
      </c>
      <c r="Q30" s="9">
        <f t="shared" si="56"/>
        <v>67.023999999999987</v>
      </c>
    </row>
    <row r="31" spans="1:19" s="9" customFormat="1" x14ac:dyDescent="0.25">
      <c r="C31" s="63"/>
      <c r="D31" s="63"/>
      <c r="F31" s="63"/>
      <c r="G31" s="63"/>
      <c r="H31" s="9">
        <f>G31/D29</f>
        <v>0</v>
      </c>
      <c r="O31" s="9">
        <v>4.18</v>
      </c>
      <c r="P31" s="9">
        <v>6.5</v>
      </c>
      <c r="Q31" s="9">
        <f t="shared" si="56"/>
        <v>27.169999999999998</v>
      </c>
    </row>
    <row r="32" spans="1:19" s="9" customFormat="1" x14ac:dyDescent="0.25">
      <c r="C32" s="63"/>
      <c r="D32" s="63"/>
      <c r="F32" s="63"/>
      <c r="G32" s="63"/>
      <c r="Q32" s="9">
        <f>SUM(Q28:Q31)</f>
        <v>265.29750000000001</v>
      </c>
    </row>
    <row r="33" spans="3:17" s="9" customFormat="1" x14ac:dyDescent="0.25">
      <c r="C33" s="63"/>
      <c r="D33" s="63"/>
      <c r="F33" s="63"/>
      <c r="G33" s="63"/>
      <c r="O33" s="9" t="s">
        <v>87</v>
      </c>
    </row>
    <row r="34" spans="3:17" s="9" customFormat="1" x14ac:dyDescent="0.25">
      <c r="C34" s="63"/>
      <c r="D34" s="63"/>
      <c r="O34" s="9">
        <v>7.3</v>
      </c>
      <c r="P34" s="9">
        <v>9.3000000000000007</v>
      </c>
      <c r="Q34" s="9">
        <f>P34*O34</f>
        <v>67.89</v>
      </c>
    </row>
    <row r="35" spans="3:17" s="9" customFormat="1" x14ac:dyDescent="0.25">
      <c r="C35" s="63"/>
      <c r="D35" s="63"/>
      <c r="H35" s="9" t="s">
        <v>92</v>
      </c>
      <c r="I35" s="9">
        <v>410</v>
      </c>
      <c r="O35" s="9">
        <v>8.9</v>
      </c>
      <c r="P35" s="9">
        <v>6.6</v>
      </c>
      <c r="Q35" s="9">
        <f t="shared" ref="Q35:Q37" si="57">P35*O35</f>
        <v>58.74</v>
      </c>
    </row>
    <row r="36" spans="3:17" s="9" customFormat="1" x14ac:dyDescent="0.25">
      <c r="H36" s="9" t="s">
        <v>86</v>
      </c>
      <c r="I36" s="9">
        <v>265</v>
      </c>
      <c r="O36" s="9">
        <v>4</v>
      </c>
      <c r="P36" s="9">
        <v>6.6</v>
      </c>
      <c r="Q36" s="9">
        <f t="shared" si="57"/>
        <v>26.4</v>
      </c>
    </row>
    <row r="37" spans="3:17" s="9" customFormat="1" x14ac:dyDescent="0.25">
      <c r="H37" s="9" t="s">
        <v>93</v>
      </c>
      <c r="I37" s="9">
        <f>I35/I36</f>
        <v>1.5471698113207548</v>
      </c>
      <c r="O37" s="9">
        <v>12.6</v>
      </c>
      <c r="P37" s="9">
        <v>9</v>
      </c>
      <c r="Q37" s="9">
        <f t="shared" si="57"/>
        <v>113.39999999999999</v>
      </c>
    </row>
    <row r="38" spans="3:17" s="9" customFormat="1" x14ac:dyDescent="0.25">
      <c r="H38" s="9" t="s">
        <v>91</v>
      </c>
      <c r="I38" s="9">
        <v>7000</v>
      </c>
      <c r="Q38" s="9">
        <f>SUM(Q34:Q37)</f>
        <v>266.43</v>
      </c>
    </row>
    <row r="39" spans="3:17" s="9" customFormat="1" x14ac:dyDescent="0.25">
      <c r="H39" s="9" t="s">
        <v>94</v>
      </c>
      <c r="I39" s="9">
        <f>I38*I36</f>
        <v>1855000</v>
      </c>
      <c r="O39" s="9" t="s">
        <v>72</v>
      </c>
    </row>
    <row r="40" spans="3:17" s="9" customFormat="1" x14ac:dyDescent="0.25">
      <c r="O40" s="9" t="s">
        <v>88</v>
      </c>
      <c r="P40" s="9">
        <v>410</v>
      </c>
      <c r="Q40" s="9">
        <f>38.1*10.764</f>
        <v>410.10840000000002</v>
      </c>
    </row>
    <row r="41" spans="3:17" x14ac:dyDescent="0.25">
      <c r="O41" t="s">
        <v>89</v>
      </c>
    </row>
    <row r="42" spans="3:17" x14ac:dyDescent="0.25">
      <c r="O42" s="9" t="s">
        <v>90</v>
      </c>
      <c r="P42">
        <v>410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Q22" sqref="Q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2025-02-07T11:14:43Z</dcterms:modified>
</cp:coreProperties>
</file>