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ion\Anil Kumar Singh\"/>
    </mc:Choice>
  </mc:AlternateContent>
  <xr:revisionPtr revIDLastSave="0" documentId="13_ncr:1_{8CE1AA95-BC18-48CE-B9E8-FD68218BCDE2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O6" i="4" l="1"/>
  <c r="P6" i="4" s="1"/>
  <c r="C23" i="23"/>
  <c r="D18" i="23"/>
  <c r="I4" i="23"/>
  <c r="O5" i="4"/>
  <c r="P5" i="4" s="1"/>
  <c r="O4" i="4"/>
  <c r="P4" i="4" s="1"/>
  <c r="P3" i="4"/>
  <c r="P7" i="4"/>
  <c r="O3" i="4"/>
  <c r="P2" i="4"/>
  <c r="O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" i="4"/>
  <c r="F33" i="23"/>
  <c r="C20" i="23" l="1"/>
  <c r="I3" i="23"/>
  <c r="D3" i="4"/>
  <c r="D5" i="4"/>
  <c r="D7" i="4"/>
  <c r="D8" i="4"/>
  <c r="D9" i="4"/>
  <c r="D6" i="4"/>
  <c r="D4" i="4"/>
  <c r="D2" i="4"/>
  <c r="R5" i="4"/>
  <c r="R3" i="4"/>
  <c r="R2" i="4"/>
  <c r="R6" i="4"/>
  <c r="S6" i="4"/>
  <c r="S5" i="4"/>
  <c r="S4" i="4"/>
  <c r="R4" i="4"/>
  <c r="S3" i="4"/>
  <c r="S2" i="4"/>
  <c r="D2" i="25"/>
  <c r="P11" i="4" l="1"/>
  <c r="P12" i="4"/>
  <c r="R9" i="4"/>
  <c r="P10" i="4"/>
  <c r="F6" i="4"/>
  <c r="F5" i="4"/>
  <c r="F3" i="4"/>
  <c r="G7" i="4"/>
  <c r="F4" i="4"/>
  <c r="F2" i="4"/>
  <c r="R10" i="4" l="1"/>
  <c r="G4" i="4" l="1"/>
  <c r="G5" i="4"/>
  <c r="G6" i="4"/>
  <c r="G3" i="4"/>
  <c r="G2" i="4"/>
  <c r="D11" i="4"/>
  <c r="D12" i="4"/>
  <c r="H7" i="4" l="1"/>
  <c r="G25" i="4" l="1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4" i="23" l="1"/>
  <c r="B17" i="4"/>
  <c r="B18" i="4"/>
  <c r="G18" i="4" l="1"/>
  <c r="F18" i="4"/>
  <c r="G17" i="4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<sst xmlns="http://schemas.openxmlformats.org/spreadsheetml/2006/main" count="105" uniqueCount="85">
  <si>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</si>
  <si>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</si>
  <si>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</si>
  <si>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</si>
  <si>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</si>
  <si>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</si>
  <si>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</si>
  <si>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</si>
  <si>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</si>
  <si>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</si>
  <si>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</si>
  <si>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</si>
  <si>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</si>
  <si>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</si>
  <si>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</si>
  <si>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</si>
  <si>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</si>
  <si>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</si>
  <si>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</si>
  <si>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</si>
  <si>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</si>
  <si>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</si>
  <si>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</si>
  <si>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</si>
  <si>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</si>
  <si>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</si>
  <si>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</si>
  <si>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</si>
  <si>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</si>
  <si>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</si>
  <si>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</si>
  <si>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</si>
  <si>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</si>
  <si>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</si>
  <si>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</si>
  <si>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</si>
  <si>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</si>
  <si>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</si>
  <si>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</si>
  <si>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</si>
  <si>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</si>
  <si>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</si>
  <si>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</si>
  <si>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</si>
  <si>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</si>
  <si>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</si>
  <si>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</si>
  <si>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</si>
  <si>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</si>
  <si>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</si>
  <si>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</si>
  <si>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</si>
  <si>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</si>
  <si>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</si>
  <si>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</si>
  <si>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</si>
  <si>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</si>
  <si>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</si>
  <si>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</si>
  <si>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</si>
  <si>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</si>
  <si>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</si>
  <si>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</si>
  <si>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</si>
  <si>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</si>
  <si>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</si>
  <si>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</si>
  <si>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</si>
  <si>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</si>
  <si>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</si>
  <si>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</si>
  <si>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</si>
  <si>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</si>
  <si>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Lead No. 14070</t>
  </si>
  <si>
    <t xml:space="preserve">SBI (RACPC Sion) </t>
  </si>
  <si>
    <t>SBI -RACPC Sion  - Anil Kumar R Singh -Residential Flat No. 1408, 14th Floor, Building No CL06-07, Runwal Garden CIty, Village - Usarghar</t>
  </si>
  <si>
    <t>Anil Kumar Singh</t>
  </si>
  <si>
    <t>1 BHK</t>
  </si>
  <si>
    <t>page</t>
  </si>
  <si>
    <t>14th Flr</t>
  </si>
  <si>
    <t>rate on CA</t>
  </si>
  <si>
    <t xml:space="preserve">Agreement </t>
  </si>
  <si>
    <t>date -28.01.2025</t>
  </si>
  <si>
    <t>Built up area (10%)</t>
  </si>
  <si>
    <t>BUA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</si>
</sst>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43" fontId="4" fillId="0" borderId="0" xfId="1" applyFont="1" applyBorder="1"/>
    <xf numFmtId="0" fontId="4" fillId="0" borderId="0" xfId="0" applyFont="1"/>
    <xf numFmtId="9" fontId="4" fillId="0" borderId="0" xfId="0" applyNumberFormat="1" applyFont="1"/>
    <xf numFmtId="43" fontId="4" fillId="2" borderId="0" xfId="1" applyFont="1" applyFill="1" applyBorder="1"/>
    <xf numFmtId="0" fontId="5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0" fillId="0" borderId="13" xfId="0" applyBorder="1"/>
    <xf numFmtId="0" fontId="6" fillId="0" borderId="13" xfId="0" applyFont="1" applyBorder="1" applyAlignment="1">
      <alignment wrapText="1"/>
    </xf>
    <xf numFmtId="0" fontId="0" fillId="0" borderId="14" xfId="0" applyBorder="1"/>
    <xf numFmtId="0" fontId="6" fillId="0" borderId="9" xfId="0" applyFont="1" applyBorder="1"/>
    <xf numFmtId="0" fontId="0" fillId="0" borderId="15" xfId="0" applyBorder="1"/>
    <xf numFmtId="0" fontId="0" fillId="0" borderId="10" xfId="0" applyBorder="1"/>
    <xf numFmtId="0" fontId="6" fillId="0" borderId="16" xfId="0" applyFont="1" applyBorder="1" applyAlignment="1">
      <alignment horizontal="center" wrapText="1"/>
    </xf>
    <xf numFmtId="0" fontId="6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6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6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7" fillId="0" borderId="8" xfId="0" applyFont="1" applyBorder="1"/>
    <xf numFmtId="164" fontId="0" fillId="2" borderId="8" xfId="0" applyNumberFormat="1" applyFill="1" applyBorder="1"/>
    <xf numFmtId="0" fontId="6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6" fillId="0" borderId="0" xfId="0" applyFont="1" applyAlignment="1">
      <alignment horizontal="right" wrapText="1"/>
    </xf>
    <xf numFmtId="1" fontId="0" fillId="0" borderId="0" xfId="0" applyNumberFormat="1"/>
    <xf numFmtId="0" fontId="8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2" fontId="2" fillId="2" borderId="0" xfId="0" applyNumberFormat="1" applyFont="1" applyFill="1"/>
    <xf numFmtId="43" fontId="0" fillId="0" borderId="0" xfId="1" applyFont="1" applyFill="1"/>
    <xf numFmtId="43" fontId="9" fillId="0" borderId="0" xfId="1" applyFont="1" applyFill="1"/>
    <xf numFmtId="43" fontId="10" fillId="0" borderId="0" xfId="1" applyFont="1" applyFill="1" applyAlignment="1"/>
    <xf numFmtId="43" fontId="9" fillId="0" borderId="8" xfId="1" applyFont="1" applyFill="1" applyBorder="1"/>
    <xf numFmtId="43" fontId="10" fillId="0" borderId="8" xfId="1" applyFont="1" applyFill="1" applyBorder="1"/>
    <xf numFmtId="0" fontId="9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2" fillId="0" borderId="0" xfId="0" applyFont="1" applyAlignment="1">
      <alignment vertical="center"/>
    </xf>
    <xf numFmtId="0" fontId="12" fillId="0" borderId="0" xfId="0" applyFont="1"/>
    <xf numFmtId="0" fontId="13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1" fillId="0" borderId="0" xfId="0" applyFont="1"/>
    <xf numFmtId="2" fontId="2" fillId="2" borderId="0" xfId="0" applyNumberFormat="1" applyFont="1" applyFill="1" applyAlignment="1">
      <alignment horizontal="center"/>
    </xf>
    <xf numFmtId="43" fontId="8" fillId="0" borderId="8" xfId="1" applyFont="1" applyFill="1" applyBorder="1"/>
    <xf numFmtId="0" fontId="2" fillId="0" borderId="0" xfId="0" applyFont="1" applyAlignment="1">
      <alignment horizontal="center"/>
    </xf>
    <xf numFmtId="43" fontId="2" fillId="2" borderId="0" xfId="1" applyFont="1" applyFill="1"/>
    <xf numFmtId="4" fontId="0" fillId="2" borderId="0" xfId="0" applyNumberFormat="1" applyFill="1"/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0" xfId="0" applyFont="1"/>
    <xf numFmtId="0" fontId="0" fillId="0" borderId="4" xfId="0" applyFont="1" applyBorder="1"/>
    <xf numFmtId="0" fontId="0" fillId="0" borderId="5" xfId="0" applyFont="1" applyBorder="1"/>
    <xf numFmtId="0" fontId="0" fillId="2" borderId="0" xfId="0" applyFont="1" applyFill="1"/>
    <xf numFmtId="43" fontId="2" fillId="0" borderId="0" xfId="1" applyFont="1" applyBorder="1"/>
    <xf numFmtId="43" fontId="2" fillId="2" borderId="0" xfId="1" applyFont="1" applyFill="1" applyBorder="1"/>
    <xf numFmtId="0" fontId="0" fillId="0" borderId="4" xfId="0" applyFont="1" applyBorder="1" applyAlignment="1">
      <alignment wrapText="1"/>
    </xf>
    <xf numFmtId="43" fontId="2" fillId="0" borderId="0" xfId="1" applyFont="1" applyFill="1" applyBorder="1"/>
    <xf numFmtId="1" fontId="0" fillId="0" borderId="0" xfId="0" applyNumberFormat="1" applyFont="1"/>
    <xf numFmtId="10" fontId="2" fillId="0" borderId="0" xfId="0" applyNumberFormat="1" applyFont="1"/>
    <xf numFmtId="0" fontId="0" fillId="2" borderId="4" xfId="0" applyFont="1" applyFill="1" applyBorder="1"/>
    <xf numFmtId="43" fontId="0" fillId="0" borderId="0" xfId="0" applyNumberFormat="1" applyFont="1"/>
    <xf numFmtId="3" fontId="2" fillId="2" borderId="0" xfId="0" applyNumberFormat="1" applyFont="1" applyFill="1"/>
    <xf numFmtId="3" fontId="5" fillId="0" borderId="0" xfId="0" applyNumberFormat="1" applyFont="1"/>
    <xf numFmtId="43" fontId="2" fillId="0" borderId="0" xfId="0" applyNumberFormat="1" applyFont="1"/>
    <xf numFmtId="0" fontId="0" fillId="0" borderId="6" xfId="0" applyFont="1" applyBorder="1"/>
    <xf numFmtId="0" fontId="0" fillId="0" borderId="7" xfId="0" applyFont="1" applyBorder="1"/>
    <xf numFmtId="43" fontId="0" fillId="0" borderId="7" xfId="0" applyNumberFormat="1" applyFont="1" applyBorder="1"/>
    <xf numFmtId="43" fontId="0" fillId="2" borderId="0" xfId="0" applyNumberFormat="1" applyFont="1" applyFill="1"/>
    <xf numFmtId="9" fontId="0" fillId="0" borderId="0" xfId="0" applyNumberFormat="1" applyFont="1"/>
    <xf numFmtId="0" fontId="14" fillId="0" borderId="0" xfId="0" applyFont="1"/>
    <xf numFmtId="4" fontId="0" fillId="0" borderId="0" xfId="0" applyNumberFormat="1" applyFill="1"/>
    <xf numFmtId="4" fontId="0" fillId="3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1802424</xdr:colOff>
      <xdr:row>7</xdr:row>
      <xdr:rowOff>175847</xdr:rowOff>
    </xdr:from>
    <xdr:to>
      <xdr:col>13</xdr:col>
      <xdr:colOff>468924</xdr:colOff>
      <xdr:row>11</xdr:row>
      <xdr:rowOff>58616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B1750-CF05-64CE-BBA5-CB67723EB6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5021" b="10895"/>
        <a:stretch/>
      </xdr:blipFill>
      <xdr:spPr>
        <a:xfrm>
          <a:off x="6704136" y="1751135"/>
          <a:ext cx="6960576" cy="835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17</xdr:col>
      <xdr:colOff>110545</xdr:colOff>
      <xdr:row>51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E30D69-7F51-265C-B603-DEA8BB6A0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135" y="1905000"/>
          <a:ext cx="9840698" cy="7992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586B0C-075F-2882-7D06-B545CE761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563245</xdr:colOff>
      <xdr:row>87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15ADF8-31A3-E264-7910-1186F14CD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9097645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9</xdr:col>
      <xdr:colOff>562819</xdr:colOff>
      <xdr:row>114</xdr:row>
      <xdr:rowOff>95875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CA785C-E642-55C5-222A-6CD12F418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6049219" cy="4477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239094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243859-6485-2763-009B-05E7E70C8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44694" cy="7582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11</xdr:col>
      <xdr:colOff>353410</xdr:colOff>
      <xdr:row>78</xdr:row>
      <xdr:rowOff>181984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BE4C15-EBB2-14D1-C8F2-9FFC7A83A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7059010" cy="7230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14</xdr:col>
      <xdr:colOff>458455</xdr:colOff>
      <xdr:row>113</xdr:row>
      <xdr:rowOff>10377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CAA643-EE10-58A8-854C-500B2E6E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8992855" cy="6106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10</xdr:col>
      <xdr:colOff>96114</xdr:colOff>
      <xdr:row>126</xdr:row>
      <xdr:rowOff>143187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EF24E0-5880-8FD2-5FBA-66D4D7853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907500"/>
          <a:ext cx="6192114" cy="2238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11</xdr:col>
      <xdr:colOff>286726</xdr:colOff>
      <xdr:row>172</xdr:row>
      <xdr:rowOff>58275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A1E479-A009-C9E7-CFBA-D5A07CB7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765000"/>
          <a:ext cx="6992326" cy="8059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11</xdr:col>
      <xdr:colOff>315305</xdr:colOff>
      <xdr:row>216</xdr:row>
      <xdr:rowOff>134485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12EAEDF-60E1-AFFA-B5F9-D44182621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147000"/>
          <a:ext cx="7020905" cy="813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D2" sqref="D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24"/>
      <c r="H1" s="24"/>
    </row>
    <row r="2" spans="2:17" ht="15.75" thickBot="1" x14ac:dyDescent="0.3">
      <c r="D2">
        <f>215620*0.5</f>
        <v>107810</v>
      </c>
      <c r="E2" s="20">
        <f>C3+D2</f>
        <v>323430</v>
      </c>
      <c r="G2" s="87" t="s">
        <v>43</v>
      </c>
      <c r="H2" s="88"/>
    </row>
    <row r="3" spans="2:17" ht="15.75" thickBot="1" x14ac:dyDescent="0.3">
      <c r="B3" s="12" t="s">
        <v>33</v>
      </c>
      <c r="C3" s="14">
        <v>215620</v>
      </c>
      <c r="D3" s="12"/>
      <c r="E3" s="12"/>
      <c r="F3" s="12"/>
      <c r="G3" s="25" t="s">
        <v>44</v>
      </c>
      <c r="H3" s="26" t="s">
        <v>45</v>
      </c>
      <c r="I3" s="27"/>
      <c r="K3" s="28" t="s">
        <v>46</v>
      </c>
      <c r="L3" s="29"/>
      <c r="N3" s="30" t="s">
        <v>47</v>
      </c>
      <c r="O3" s="31"/>
      <c r="P3" s="31"/>
      <c r="Q3" s="32"/>
    </row>
    <row r="4" spans="2:17" ht="27" thickBot="1" x14ac:dyDescent="0.3">
      <c r="B4" s="12" t="s">
        <v>34</v>
      </c>
      <c r="C4" s="14">
        <v>107810</v>
      </c>
      <c r="D4" s="12"/>
      <c r="E4" s="12"/>
      <c r="F4" s="12"/>
      <c r="G4" s="33">
        <v>1</v>
      </c>
      <c r="H4" s="34">
        <v>0</v>
      </c>
      <c r="I4" s="35">
        <v>100</v>
      </c>
      <c r="K4" s="36" t="s">
        <v>24</v>
      </c>
      <c r="L4" s="37" t="s">
        <v>25</v>
      </c>
      <c r="N4" s="25" t="s">
        <v>44</v>
      </c>
      <c r="O4" s="38" t="s">
        <v>45</v>
      </c>
      <c r="P4" s="39"/>
    </row>
    <row r="5" spans="2:17" ht="15.75" thickBot="1" x14ac:dyDescent="0.3">
      <c r="B5" s="12" t="s">
        <v>48</v>
      </c>
      <c r="C5" s="15">
        <f>C3+C4</f>
        <v>323430</v>
      </c>
      <c r="D5" s="16" t="s">
        <v>35</v>
      </c>
      <c r="E5" s="17">
        <f>ROUND(C5/10.764,0)</f>
        <v>30047</v>
      </c>
      <c r="F5" s="16" t="s">
        <v>36</v>
      </c>
      <c r="G5" s="33">
        <v>2</v>
      </c>
      <c r="H5" s="34">
        <v>0</v>
      </c>
      <c r="I5" s="35">
        <v>100</v>
      </c>
      <c r="K5" s="35">
        <v>2554.8123374210331</v>
      </c>
      <c r="L5" s="40">
        <v>2248.2348569305091</v>
      </c>
      <c r="N5" s="33">
        <v>1</v>
      </c>
      <c r="O5" s="41">
        <v>0</v>
      </c>
      <c r="P5" s="35">
        <v>100</v>
      </c>
    </row>
    <row r="6" spans="2:17" ht="15.75" thickBot="1" x14ac:dyDescent="0.3">
      <c r="B6" s="12" t="s">
        <v>49</v>
      </c>
      <c r="C6" s="14">
        <v>18400</v>
      </c>
      <c r="D6" s="12"/>
      <c r="E6" s="12"/>
      <c r="F6" s="12"/>
      <c r="G6" s="33">
        <v>3</v>
      </c>
      <c r="H6" s="34">
        <v>5</v>
      </c>
      <c r="I6" s="35">
        <v>95</v>
      </c>
      <c r="K6" s="42" t="s">
        <v>2</v>
      </c>
      <c r="L6" s="43" t="s">
        <v>26</v>
      </c>
      <c r="N6" s="33">
        <v>2</v>
      </c>
      <c r="O6" s="41">
        <v>0</v>
      </c>
      <c r="P6" s="35">
        <v>100</v>
      </c>
    </row>
    <row r="7" spans="2:17" ht="15.75" thickBot="1" x14ac:dyDescent="0.3">
      <c r="B7" s="12" t="s">
        <v>50</v>
      </c>
      <c r="C7" s="15">
        <f>C5-C6</f>
        <v>305030</v>
      </c>
      <c r="D7" s="12"/>
      <c r="E7" s="12"/>
      <c r="F7" s="12"/>
      <c r="G7" s="33">
        <v>4</v>
      </c>
      <c r="H7" s="34">
        <v>5</v>
      </c>
      <c r="I7" s="35">
        <v>95</v>
      </c>
      <c r="K7" s="35" t="s">
        <v>28</v>
      </c>
      <c r="L7" s="40" t="s">
        <v>29</v>
      </c>
      <c r="N7" s="33">
        <v>3</v>
      </c>
      <c r="O7" s="41">
        <v>5</v>
      </c>
      <c r="P7" s="35">
        <v>95</v>
      </c>
    </row>
    <row r="8" spans="2:17" ht="15.75" thickBot="1" x14ac:dyDescent="0.3">
      <c r="B8" s="12" t="s">
        <v>51</v>
      </c>
      <c r="C8" s="44">
        <v>0.08</v>
      </c>
      <c r="D8" s="45">
        <f>1-C8</f>
        <v>0.92</v>
      </c>
      <c r="E8" s="12"/>
      <c r="F8" s="12"/>
      <c r="G8" s="33">
        <v>5</v>
      </c>
      <c r="H8" s="34">
        <v>5</v>
      </c>
      <c r="I8" s="35">
        <v>95</v>
      </c>
      <c r="K8" s="35"/>
      <c r="L8" s="40"/>
      <c r="N8" s="33">
        <v>4</v>
      </c>
      <c r="O8" s="41">
        <v>5</v>
      </c>
      <c r="P8" s="35">
        <v>95</v>
      </c>
    </row>
    <row r="9" spans="2:17" ht="15.75" thickBot="1" x14ac:dyDescent="0.3">
      <c r="B9" s="18" t="s">
        <v>52</v>
      </c>
      <c r="D9" s="15">
        <f>ROUND(C7*D8,0)</f>
        <v>280628</v>
      </c>
      <c r="E9" s="12"/>
      <c r="F9" s="12"/>
      <c r="G9" s="33">
        <v>6</v>
      </c>
      <c r="H9" s="34">
        <v>6</v>
      </c>
      <c r="I9" s="35">
        <v>94</v>
      </c>
      <c r="K9" s="46" t="s">
        <v>27</v>
      </c>
      <c r="L9" s="47">
        <v>0.05</v>
      </c>
      <c r="N9" s="33">
        <v>5</v>
      </c>
      <c r="O9" s="41">
        <v>5</v>
      </c>
      <c r="P9" s="35">
        <v>95</v>
      </c>
    </row>
    <row r="10" spans="2:17" ht="15.75" thickBot="1" x14ac:dyDescent="0.3">
      <c r="B10" s="12" t="s">
        <v>53</v>
      </c>
      <c r="C10" s="15">
        <f>C6+D9</f>
        <v>299028</v>
      </c>
      <c r="D10" s="16" t="s">
        <v>35</v>
      </c>
      <c r="E10" s="17">
        <f>ROUND(C10/10.764,0)</f>
        <v>27780</v>
      </c>
      <c r="F10" s="16" t="s">
        <v>36</v>
      </c>
      <c r="G10" s="33">
        <v>7</v>
      </c>
      <c r="H10" s="34">
        <v>7</v>
      </c>
      <c r="I10" s="35">
        <v>93</v>
      </c>
      <c r="K10" s="48" t="s">
        <v>30</v>
      </c>
      <c r="L10" s="47">
        <v>0.1</v>
      </c>
      <c r="N10" s="33">
        <v>6</v>
      </c>
      <c r="O10" s="41">
        <v>6.5</v>
      </c>
      <c r="P10" s="35">
        <f t="shared" ref="P10:P63" si="0">P9-1.5</f>
        <v>93.5</v>
      </c>
    </row>
    <row r="11" spans="2:17" ht="15.75" thickBot="1" x14ac:dyDescent="0.3">
      <c r="C11" s="19"/>
      <c r="G11" s="33">
        <v>8</v>
      </c>
      <c r="H11" s="34">
        <v>8</v>
      </c>
      <c r="I11" s="35">
        <v>92</v>
      </c>
      <c r="K11" s="35" t="s">
        <v>31</v>
      </c>
      <c r="L11" s="47">
        <v>0.15</v>
      </c>
      <c r="N11" s="33">
        <v>7</v>
      </c>
      <c r="O11" s="41">
        <v>8</v>
      </c>
      <c r="P11" s="35">
        <f t="shared" si="0"/>
        <v>92</v>
      </c>
    </row>
    <row r="12" spans="2:17" ht="15.75" thickBot="1" x14ac:dyDescent="0.3">
      <c r="B12" s="13" t="s">
        <v>37</v>
      </c>
      <c r="C12" s="21">
        <v>2024</v>
      </c>
      <c r="E12" s="20"/>
      <c r="G12" s="33">
        <v>9</v>
      </c>
      <c r="H12" s="34">
        <v>9</v>
      </c>
      <c r="I12" s="35">
        <v>91</v>
      </c>
      <c r="K12" s="49" t="s">
        <v>32</v>
      </c>
      <c r="L12" s="50">
        <v>0.2</v>
      </c>
      <c r="N12" s="33">
        <v>8</v>
      </c>
      <c r="O12" s="41">
        <v>9.5</v>
      </c>
      <c r="P12" s="35">
        <f t="shared" si="0"/>
        <v>90.5</v>
      </c>
    </row>
    <row r="13" spans="2:17" ht="15.75" thickBot="1" x14ac:dyDescent="0.3">
      <c r="B13" s="13" t="s">
        <v>38</v>
      </c>
      <c r="C13" s="21">
        <v>2016</v>
      </c>
      <c r="D13" s="20"/>
      <c r="G13" s="33">
        <v>10</v>
      </c>
      <c r="H13" s="34">
        <v>10</v>
      </c>
      <c r="I13" s="35">
        <v>90</v>
      </c>
      <c r="K13" s="51"/>
      <c r="L13" s="52"/>
      <c r="N13" s="33">
        <v>9</v>
      </c>
      <c r="O13" s="41">
        <v>11</v>
      </c>
      <c r="P13" s="35">
        <f t="shared" si="0"/>
        <v>89</v>
      </c>
    </row>
    <row r="14" spans="2:17" ht="15.75" thickBot="1" x14ac:dyDescent="0.3">
      <c r="B14" s="13" t="s">
        <v>39</v>
      </c>
      <c r="C14" s="21">
        <f>C12-C13</f>
        <v>8</v>
      </c>
      <c r="G14" s="33">
        <v>11</v>
      </c>
      <c r="H14" s="34">
        <v>11</v>
      </c>
      <c r="I14" s="35">
        <v>89</v>
      </c>
      <c r="K14" s="53"/>
      <c r="L14" s="54"/>
      <c r="N14" s="33">
        <v>10</v>
      </c>
      <c r="O14" s="41">
        <v>12.5</v>
      </c>
      <c r="P14" s="35">
        <f t="shared" si="0"/>
        <v>87.5</v>
      </c>
    </row>
    <row r="15" spans="2:17" ht="17.25" thickBot="1" x14ac:dyDescent="0.35">
      <c r="B15" s="55" t="s">
        <v>54</v>
      </c>
      <c r="C15" s="13">
        <f>60-C14</f>
        <v>52</v>
      </c>
      <c r="G15" s="33">
        <v>12</v>
      </c>
      <c r="H15" s="34">
        <v>12</v>
      </c>
      <c r="I15" s="35">
        <v>88</v>
      </c>
      <c r="N15" s="33">
        <v>11</v>
      </c>
      <c r="O15" s="41">
        <v>14</v>
      </c>
      <c r="P15" s="35">
        <f t="shared" si="0"/>
        <v>86</v>
      </c>
    </row>
    <row r="16" spans="2:17" ht="15.75" thickBot="1" x14ac:dyDescent="0.3">
      <c r="E16" s="20"/>
      <c r="G16" s="33">
        <v>13</v>
      </c>
      <c r="H16" s="34">
        <v>13</v>
      </c>
      <c r="I16" s="35">
        <v>87</v>
      </c>
      <c r="J16" s="20"/>
      <c r="N16" s="33">
        <v>12</v>
      </c>
      <c r="O16" s="41">
        <v>15.5</v>
      </c>
      <c r="P16" s="35">
        <f t="shared" si="0"/>
        <v>84.5</v>
      </c>
    </row>
    <row r="17" spans="1:16" ht="15.75" thickBot="1" x14ac:dyDescent="0.3">
      <c r="C17" s="20"/>
      <c r="G17" s="33">
        <v>14</v>
      </c>
      <c r="H17" s="34">
        <v>14</v>
      </c>
      <c r="I17" s="35">
        <v>86</v>
      </c>
      <c r="K17" s="20"/>
      <c r="L17" s="20"/>
      <c r="N17" s="33">
        <v>13</v>
      </c>
      <c r="O17" s="41">
        <v>17</v>
      </c>
      <c r="P17" s="35">
        <f t="shared" si="0"/>
        <v>83</v>
      </c>
    </row>
    <row r="18" spans="1:16" ht="15.75" thickBot="1" x14ac:dyDescent="0.3">
      <c r="G18" s="33">
        <v>15</v>
      </c>
      <c r="H18" s="34">
        <v>15</v>
      </c>
      <c r="I18" s="35">
        <v>85</v>
      </c>
      <c r="J18" s="20"/>
      <c r="L18" s="20"/>
      <c r="N18" s="33">
        <v>14</v>
      </c>
      <c r="O18" s="41">
        <v>18.5</v>
      </c>
      <c r="P18" s="35">
        <f t="shared" si="0"/>
        <v>81.5</v>
      </c>
    </row>
    <row r="19" spans="1:16" ht="15.75" thickBot="1" x14ac:dyDescent="0.3">
      <c r="B19" s="12"/>
      <c r="C19" s="14"/>
      <c r="D19" s="12"/>
      <c r="E19" s="12"/>
      <c r="F19" s="12"/>
      <c r="G19" s="33">
        <v>16</v>
      </c>
      <c r="H19" s="34">
        <v>16</v>
      </c>
      <c r="I19" s="35">
        <v>84</v>
      </c>
      <c r="N19" s="33">
        <v>15</v>
      </c>
      <c r="O19" s="41">
        <v>20</v>
      </c>
      <c r="P19" s="35">
        <f t="shared" si="0"/>
        <v>80</v>
      </c>
    </row>
    <row r="20" spans="1:16" ht="15.75" thickBot="1" x14ac:dyDescent="0.3">
      <c r="B20" s="12"/>
      <c r="C20" s="14"/>
      <c r="D20" s="12"/>
      <c r="E20" s="12"/>
      <c r="F20" s="12"/>
      <c r="G20" s="33">
        <v>17</v>
      </c>
      <c r="H20" s="34">
        <v>17</v>
      </c>
      <c r="I20" s="35">
        <v>83</v>
      </c>
      <c r="N20" s="33">
        <v>16</v>
      </c>
      <c r="O20" s="41">
        <v>21.5</v>
      </c>
      <c r="P20" s="35">
        <f t="shared" si="0"/>
        <v>78.5</v>
      </c>
    </row>
    <row r="21" spans="1:16" ht="15.75" thickBot="1" x14ac:dyDescent="0.3">
      <c r="B21" s="12"/>
      <c r="C21" s="15"/>
      <c r="D21" s="16"/>
      <c r="E21" s="17"/>
      <c r="F21" s="16"/>
      <c r="G21" s="33">
        <v>18</v>
      </c>
      <c r="H21" s="34">
        <v>18</v>
      </c>
      <c r="I21" s="35">
        <v>82</v>
      </c>
      <c r="N21" s="33">
        <v>17</v>
      </c>
      <c r="O21" s="41">
        <v>23</v>
      </c>
      <c r="P21" s="35">
        <f t="shared" si="0"/>
        <v>77</v>
      </c>
    </row>
    <row r="22" spans="1:16" ht="15.75" thickBot="1" x14ac:dyDescent="0.3">
      <c r="B22" s="12"/>
      <c r="C22" s="14"/>
      <c r="D22" s="12"/>
      <c r="E22" s="12"/>
      <c r="F22" s="12"/>
      <c r="G22" s="33">
        <v>19</v>
      </c>
      <c r="H22" s="34">
        <v>19</v>
      </c>
      <c r="I22" s="35">
        <v>81</v>
      </c>
      <c r="N22" s="33">
        <v>18</v>
      </c>
      <c r="O22" s="41">
        <v>24.5</v>
      </c>
      <c r="P22" s="35">
        <f t="shared" si="0"/>
        <v>75.5</v>
      </c>
    </row>
    <row r="23" spans="1:16" ht="15.75" thickBot="1" x14ac:dyDescent="0.3">
      <c r="B23" s="12"/>
      <c r="C23" s="14"/>
      <c r="D23" s="12"/>
      <c r="E23" s="12"/>
      <c r="F23" s="12"/>
      <c r="G23" s="33">
        <v>20</v>
      </c>
      <c r="H23" s="34">
        <v>20</v>
      </c>
      <c r="I23" s="35">
        <v>80</v>
      </c>
      <c r="N23" s="33">
        <v>19</v>
      </c>
      <c r="O23" s="41">
        <v>26</v>
      </c>
      <c r="P23" s="35">
        <f t="shared" si="0"/>
        <v>74</v>
      </c>
    </row>
    <row r="24" spans="1:16" ht="15.75" thickBot="1" x14ac:dyDescent="0.3">
      <c r="B24" s="18"/>
      <c r="C24" s="14"/>
      <c r="D24" s="12"/>
      <c r="E24" s="12"/>
      <c r="F24" s="12"/>
      <c r="G24" s="33">
        <v>21</v>
      </c>
      <c r="H24" s="34">
        <v>21</v>
      </c>
      <c r="I24" s="35">
        <v>79</v>
      </c>
      <c r="N24" s="33">
        <v>20</v>
      </c>
      <c r="O24" s="41">
        <v>27.5</v>
      </c>
      <c r="P24" s="35">
        <f t="shared" si="0"/>
        <v>72.5</v>
      </c>
    </row>
    <row r="25" spans="1:16" ht="15.75" thickBot="1" x14ac:dyDescent="0.3">
      <c r="B25" s="12"/>
      <c r="C25" s="15"/>
      <c r="D25" s="16"/>
      <c r="E25" s="17"/>
      <c r="F25" s="16"/>
      <c r="G25" s="33">
        <v>22</v>
      </c>
      <c r="H25" s="34">
        <v>22</v>
      </c>
      <c r="I25" s="35">
        <v>78</v>
      </c>
      <c r="N25" s="33">
        <v>21</v>
      </c>
      <c r="O25" s="41">
        <v>29</v>
      </c>
      <c r="P25" s="35">
        <f t="shared" si="0"/>
        <v>71</v>
      </c>
    </row>
    <row r="26" spans="1:16" ht="15.75" thickBot="1" x14ac:dyDescent="0.3">
      <c r="G26" s="33">
        <v>23</v>
      </c>
      <c r="H26" s="34">
        <v>23</v>
      </c>
      <c r="I26" s="35">
        <v>77</v>
      </c>
      <c r="N26" s="33">
        <v>22</v>
      </c>
      <c r="O26" s="41">
        <v>30.5</v>
      </c>
      <c r="P26" s="35">
        <f t="shared" si="0"/>
        <v>69.5</v>
      </c>
    </row>
    <row r="27" spans="1:16" ht="15.75" thickBot="1" x14ac:dyDescent="0.3">
      <c r="G27" s="33">
        <v>24</v>
      </c>
      <c r="H27" s="34">
        <v>24</v>
      </c>
      <c r="I27" s="35">
        <v>76</v>
      </c>
      <c r="N27" s="33">
        <v>23</v>
      </c>
      <c r="O27" s="41">
        <v>32</v>
      </c>
      <c r="P27" s="35">
        <f t="shared" si="0"/>
        <v>68</v>
      </c>
    </row>
    <row r="28" spans="1:16" ht="15.75" thickBot="1" x14ac:dyDescent="0.3">
      <c r="G28" s="33">
        <v>25</v>
      </c>
      <c r="H28" s="34">
        <v>25</v>
      </c>
      <c r="I28" s="35">
        <v>75</v>
      </c>
      <c r="N28" s="33">
        <v>24</v>
      </c>
      <c r="O28" s="41">
        <v>33.5</v>
      </c>
      <c r="P28" s="35">
        <f t="shared" si="0"/>
        <v>66.5</v>
      </c>
    </row>
    <row r="29" spans="1:16" ht="15.75" thickBot="1" x14ac:dyDescent="0.3">
      <c r="G29" s="33">
        <v>26</v>
      </c>
      <c r="H29" s="34">
        <v>26</v>
      </c>
      <c r="I29" s="35">
        <v>74</v>
      </c>
      <c r="N29" s="33">
        <v>25</v>
      </c>
      <c r="O29" s="41">
        <v>35</v>
      </c>
      <c r="P29" s="35">
        <f t="shared" si="0"/>
        <v>65</v>
      </c>
    </row>
    <row r="30" spans="1:16" ht="15.75" thickBot="1" x14ac:dyDescent="0.3">
      <c r="G30" s="33">
        <v>27</v>
      </c>
      <c r="H30" s="34">
        <v>27</v>
      </c>
      <c r="I30" s="35">
        <v>73</v>
      </c>
      <c r="N30" s="33">
        <v>26</v>
      </c>
      <c r="O30" s="41">
        <v>36.5</v>
      </c>
      <c r="P30" s="35">
        <f t="shared" si="0"/>
        <v>63.5</v>
      </c>
    </row>
    <row r="31" spans="1:16" ht="15.75" thickBot="1" x14ac:dyDescent="0.3">
      <c r="A31" s="12"/>
      <c r="B31" s="23"/>
      <c r="C31" s="12"/>
      <c r="D31" s="12"/>
      <c r="E31" s="12"/>
      <c r="G31" s="33">
        <v>28</v>
      </c>
      <c r="H31" s="34">
        <v>28</v>
      </c>
      <c r="I31" s="35">
        <v>72</v>
      </c>
      <c r="N31" s="33">
        <v>27</v>
      </c>
      <c r="O31" s="41">
        <v>38</v>
      </c>
      <c r="P31" s="35">
        <f t="shared" si="0"/>
        <v>62</v>
      </c>
    </row>
    <row r="32" spans="1:16" ht="15.75" thickBot="1" x14ac:dyDescent="0.3">
      <c r="A32" s="12"/>
      <c r="B32" s="14"/>
      <c r="C32" s="12"/>
      <c r="D32" s="12"/>
      <c r="E32" s="12"/>
      <c r="G32" s="33">
        <v>29</v>
      </c>
      <c r="H32" s="34">
        <v>29</v>
      </c>
      <c r="I32" s="35">
        <v>71</v>
      </c>
      <c r="N32" s="33">
        <v>28</v>
      </c>
      <c r="O32" s="41">
        <v>39.5</v>
      </c>
      <c r="P32" s="35">
        <f t="shared" si="0"/>
        <v>60.5</v>
      </c>
    </row>
    <row r="33" spans="1:16" ht="15.75" thickBot="1" x14ac:dyDescent="0.3">
      <c r="A33" s="12"/>
      <c r="B33" s="15"/>
      <c r="C33" s="16"/>
      <c r="D33" s="56"/>
      <c r="E33" s="16"/>
      <c r="G33" s="33">
        <v>30</v>
      </c>
      <c r="H33" s="34">
        <v>30</v>
      </c>
      <c r="I33" s="35">
        <v>70</v>
      </c>
      <c r="N33" s="33">
        <v>29</v>
      </c>
      <c r="O33" s="41">
        <v>41</v>
      </c>
      <c r="P33" s="35">
        <f t="shared" si="0"/>
        <v>59</v>
      </c>
    </row>
    <row r="34" spans="1:16" ht="15.75" thickBot="1" x14ac:dyDescent="0.3">
      <c r="A34" s="12"/>
      <c r="B34" s="14"/>
      <c r="C34" s="12"/>
      <c r="D34" s="12"/>
      <c r="E34" s="12"/>
      <c r="G34" s="33">
        <v>31</v>
      </c>
      <c r="H34" s="34">
        <v>31</v>
      </c>
      <c r="I34" s="35">
        <v>69</v>
      </c>
      <c r="N34" s="33">
        <v>30</v>
      </c>
      <c r="O34" s="41">
        <v>42.5</v>
      </c>
      <c r="P34" s="35">
        <f t="shared" si="0"/>
        <v>57.5</v>
      </c>
    </row>
    <row r="35" spans="1:16" ht="15.75" thickBot="1" x14ac:dyDescent="0.3">
      <c r="A35" s="12"/>
      <c r="B35" s="23"/>
      <c r="C35" s="12"/>
      <c r="D35" s="12"/>
      <c r="E35" s="12"/>
      <c r="G35" s="33">
        <v>32</v>
      </c>
      <c r="H35" s="34">
        <v>32</v>
      </c>
      <c r="I35" s="35">
        <v>68</v>
      </c>
      <c r="N35" s="33">
        <v>31</v>
      </c>
      <c r="O35" s="41">
        <v>44</v>
      </c>
      <c r="P35" s="35">
        <f t="shared" si="0"/>
        <v>56</v>
      </c>
    </row>
    <row r="36" spans="1:16" ht="15.75" thickBot="1" x14ac:dyDescent="0.3">
      <c r="A36" s="18"/>
      <c r="B36" s="14"/>
      <c r="C36" s="12"/>
      <c r="D36" s="12"/>
      <c r="E36" s="12"/>
      <c r="G36" s="33">
        <v>33</v>
      </c>
      <c r="H36" s="34">
        <v>33</v>
      </c>
      <c r="I36" s="35">
        <v>67</v>
      </c>
      <c r="N36" s="33">
        <v>32</v>
      </c>
      <c r="O36" s="41">
        <v>45.5</v>
      </c>
      <c r="P36" s="35">
        <f t="shared" si="0"/>
        <v>54.5</v>
      </c>
    </row>
    <row r="37" spans="1:16" ht="15.75" thickBot="1" x14ac:dyDescent="0.3">
      <c r="A37" s="12"/>
      <c r="B37" s="15"/>
      <c r="C37" s="16"/>
      <c r="D37" s="17"/>
      <c r="E37" s="16"/>
      <c r="G37" s="33">
        <v>34</v>
      </c>
      <c r="H37" s="34">
        <v>34</v>
      </c>
      <c r="I37" s="35">
        <v>66</v>
      </c>
      <c r="N37" s="33">
        <v>33</v>
      </c>
      <c r="O37" s="41">
        <v>47</v>
      </c>
      <c r="P37" s="35">
        <f t="shared" si="0"/>
        <v>53</v>
      </c>
    </row>
    <row r="38" spans="1:16" ht="15.75" thickBot="1" x14ac:dyDescent="0.3">
      <c r="G38" s="33">
        <v>35</v>
      </c>
      <c r="H38" s="34">
        <v>35</v>
      </c>
      <c r="I38" s="35">
        <v>65</v>
      </c>
      <c r="N38" s="33">
        <v>34</v>
      </c>
      <c r="O38" s="41">
        <v>48.5</v>
      </c>
      <c r="P38" s="35">
        <f t="shared" si="0"/>
        <v>51.5</v>
      </c>
    </row>
    <row r="39" spans="1:16" ht="15.75" thickBot="1" x14ac:dyDescent="0.3">
      <c r="G39" s="33">
        <v>36</v>
      </c>
      <c r="H39" s="34">
        <v>36</v>
      </c>
      <c r="I39" s="35">
        <v>64</v>
      </c>
      <c r="N39" s="33">
        <v>35</v>
      </c>
      <c r="O39" s="41">
        <v>50</v>
      </c>
      <c r="P39" s="35">
        <f t="shared" si="0"/>
        <v>50</v>
      </c>
    </row>
    <row r="40" spans="1:16" ht="15.75" thickBot="1" x14ac:dyDescent="0.3">
      <c r="G40" s="33">
        <v>37</v>
      </c>
      <c r="H40" s="34">
        <v>37</v>
      </c>
      <c r="I40" s="35">
        <v>63</v>
      </c>
      <c r="N40" s="33">
        <v>36</v>
      </c>
      <c r="O40" s="41">
        <v>51.5</v>
      </c>
      <c r="P40" s="35">
        <f t="shared" si="0"/>
        <v>48.5</v>
      </c>
    </row>
    <row r="41" spans="1:16" ht="15.75" thickBot="1" x14ac:dyDescent="0.3">
      <c r="G41" s="33">
        <v>38</v>
      </c>
      <c r="H41" s="34">
        <v>38</v>
      </c>
      <c r="I41" s="35">
        <v>62</v>
      </c>
      <c r="N41" s="33">
        <v>37</v>
      </c>
      <c r="O41" s="41">
        <v>53</v>
      </c>
      <c r="P41" s="35">
        <f t="shared" si="0"/>
        <v>47</v>
      </c>
    </row>
    <row r="42" spans="1:16" ht="15.75" thickBot="1" x14ac:dyDescent="0.3">
      <c r="G42" s="33">
        <v>39</v>
      </c>
      <c r="H42" s="34">
        <v>39</v>
      </c>
      <c r="I42" s="35">
        <v>61</v>
      </c>
      <c r="N42" s="33">
        <v>38</v>
      </c>
      <c r="O42" s="41">
        <v>54.5</v>
      </c>
      <c r="P42" s="35">
        <f t="shared" si="0"/>
        <v>45.5</v>
      </c>
    </row>
    <row r="43" spans="1:16" ht="15.75" thickBot="1" x14ac:dyDescent="0.3">
      <c r="G43" s="33">
        <v>40</v>
      </c>
      <c r="H43" s="34">
        <v>40</v>
      </c>
      <c r="I43" s="35">
        <v>60</v>
      </c>
      <c r="N43" s="33">
        <v>39</v>
      </c>
      <c r="O43" s="41">
        <v>56</v>
      </c>
      <c r="P43" s="35">
        <f t="shared" si="0"/>
        <v>44</v>
      </c>
    </row>
    <row r="44" spans="1:16" ht="15.75" thickBot="1" x14ac:dyDescent="0.3">
      <c r="G44" s="33">
        <v>41</v>
      </c>
      <c r="H44" s="34">
        <v>41</v>
      </c>
      <c r="I44" s="35">
        <v>59</v>
      </c>
      <c r="N44" s="33">
        <v>40</v>
      </c>
      <c r="O44" s="41">
        <v>57.5</v>
      </c>
      <c r="P44" s="35">
        <f t="shared" si="0"/>
        <v>42.5</v>
      </c>
    </row>
    <row r="45" spans="1:16" ht="15.75" thickBot="1" x14ac:dyDescent="0.3">
      <c r="G45" s="33">
        <v>42</v>
      </c>
      <c r="H45" s="34">
        <v>42</v>
      </c>
      <c r="I45" s="35">
        <v>58</v>
      </c>
      <c r="N45" s="33">
        <v>41</v>
      </c>
      <c r="O45" s="41">
        <v>59</v>
      </c>
      <c r="P45" s="35">
        <f t="shared" si="0"/>
        <v>41</v>
      </c>
    </row>
    <row r="46" spans="1:16" ht="15.75" thickBot="1" x14ac:dyDescent="0.3">
      <c r="G46" s="33">
        <v>43</v>
      </c>
      <c r="H46" s="34">
        <v>43</v>
      </c>
      <c r="I46" s="35">
        <v>57</v>
      </c>
      <c r="N46" s="33">
        <v>42</v>
      </c>
      <c r="O46" s="41">
        <v>60.5</v>
      </c>
      <c r="P46" s="35">
        <f t="shared" si="0"/>
        <v>39.5</v>
      </c>
    </row>
    <row r="47" spans="1:16" ht="15.75" thickBot="1" x14ac:dyDescent="0.3">
      <c r="G47" s="33">
        <v>44</v>
      </c>
      <c r="H47" s="34">
        <v>44</v>
      </c>
      <c r="I47" s="35">
        <v>56</v>
      </c>
      <c r="N47" s="33">
        <v>43</v>
      </c>
      <c r="O47" s="41">
        <v>62</v>
      </c>
      <c r="P47" s="35">
        <f t="shared" si="0"/>
        <v>38</v>
      </c>
    </row>
    <row r="48" spans="1:16" ht="15.75" thickBot="1" x14ac:dyDescent="0.3">
      <c r="G48" s="33">
        <v>45</v>
      </c>
      <c r="H48" s="34">
        <v>45</v>
      </c>
      <c r="I48" s="35">
        <v>55</v>
      </c>
      <c r="N48" s="33">
        <v>44</v>
      </c>
      <c r="O48" s="41">
        <v>63.5</v>
      </c>
      <c r="P48" s="35">
        <f t="shared" si="0"/>
        <v>36.5</v>
      </c>
    </row>
    <row r="49" spans="7:16" ht="15.75" thickBot="1" x14ac:dyDescent="0.3">
      <c r="G49" s="33">
        <v>46</v>
      </c>
      <c r="H49" s="34">
        <v>46</v>
      </c>
      <c r="I49" s="35">
        <v>54</v>
      </c>
      <c r="N49" s="33">
        <v>45</v>
      </c>
      <c r="O49" s="41">
        <v>65</v>
      </c>
      <c r="P49" s="35">
        <f t="shared" si="0"/>
        <v>35</v>
      </c>
    </row>
    <row r="50" spans="7:16" ht="15.75" thickBot="1" x14ac:dyDescent="0.3">
      <c r="G50" s="33">
        <v>47</v>
      </c>
      <c r="H50" s="34">
        <v>47</v>
      </c>
      <c r="I50" s="35">
        <v>53</v>
      </c>
      <c r="N50" s="33">
        <v>46</v>
      </c>
      <c r="O50" s="41">
        <v>66.5</v>
      </c>
      <c r="P50" s="35">
        <f t="shared" si="0"/>
        <v>33.5</v>
      </c>
    </row>
    <row r="51" spans="7:16" ht="15.75" thickBot="1" x14ac:dyDescent="0.3">
      <c r="G51" s="33">
        <v>48</v>
      </c>
      <c r="H51" s="34">
        <v>48</v>
      </c>
      <c r="I51" s="35">
        <v>52</v>
      </c>
      <c r="N51" s="33">
        <v>47</v>
      </c>
      <c r="O51" s="41">
        <v>68</v>
      </c>
      <c r="P51" s="35">
        <f t="shared" si="0"/>
        <v>32</v>
      </c>
    </row>
    <row r="52" spans="7:16" ht="15.75" thickBot="1" x14ac:dyDescent="0.3">
      <c r="G52" s="33">
        <v>49</v>
      </c>
      <c r="H52" s="34">
        <v>49</v>
      </c>
      <c r="I52" s="35">
        <v>51</v>
      </c>
      <c r="N52" s="33">
        <v>48</v>
      </c>
      <c r="O52" s="41">
        <v>69.5</v>
      </c>
      <c r="P52" s="35">
        <f t="shared" si="0"/>
        <v>30.5</v>
      </c>
    </row>
    <row r="53" spans="7:16" ht="15.75" thickBot="1" x14ac:dyDescent="0.3">
      <c r="G53" s="33">
        <v>50</v>
      </c>
      <c r="H53" s="34">
        <v>50</v>
      </c>
      <c r="I53" s="35">
        <v>50</v>
      </c>
      <c r="N53" s="33">
        <v>49</v>
      </c>
      <c r="O53" s="41">
        <v>71</v>
      </c>
      <c r="P53" s="35">
        <f t="shared" si="0"/>
        <v>29</v>
      </c>
    </row>
    <row r="54" spans="7:16" ht="15.75" thickBot="1" x14ac:dyDescent="0.3">
      <c r="G54" s="33">
        <v>51</v>
      </c>
      <c r="H54" s="34">
        <v>51</v>
      </c>
      <c r="I54" s="35">
        <v>49</v>
      </c>
      <c r="N54" s="33">
        <v>50</v>
      </c>
      <c r="O54" s="41">
        <v>72.5</v>
      </c>
      <c r="P54" s="35">
        <f t="shared" si="0"/>
        <v>27.5</v>
      </c>
    </row>
    <row r="55" spans="7:16" ht="15.75" thickBot="1" x14ac:dyDescent="0.3">
      <c r="G55" s="33">
        <v>52</v>
      </c>
      <c r="H55" s="34">
        <v>52</v>
      </c>
      <c r="I55" s="35">
        <v>48</v>
      </c>
      <c r="N55" s="33">
        <v>51</v>
      </c>
      <c r="O55" s="41">
        <v>74</v>
      </c>
      <c r="P55" s="35">
        <f t="shared" si="0"/>
        <v>26</v>
      </c>
    </row>
    <row r="56" spans="7:16" ht="15.75" thickBot="1" x14ac:dyDescent="0.3">
      <c r="G56" s="33">
        <v>53</v>
      </c>
      <c r="H56" s="34">
        <v>53</v>
      </c>
      <c r="I56" s="35">
        <v>47</v>
      </c>
      <c r="N56" s="33">
        <v>52</v>
      </c>
      <c r="O56" s="41">
        <v>75.5</v>
      </c>
      <c r="P56" s="35">
        <f t="shared" si="0"/>
        <v>24.5</v>
      </c>
    </row>
    <row r="57" spans="7:16" ht="15.75" thickBot="1" x14ac:dyDescent="0.3">
      <c r="G57" s="33">
        <v>54</v>
      </c>
      <c r="H57" s="34">
        <v>54</v>
      </c>
      <c r="I57" s="35">
        <v>46</v>
      </c>
      <c r="N57" s="33">
        <v>53</v>
      </c>
      <c r="O57" s="41">
        <v>77</v>
      </c>
      <c r="P57" s="35">
        <f t="shared" si="0"/>
        <v>23</v>
      </c>
    </row>
    <row r="58" spans="7:16" ht="15.75" thickBot="1" x14ac:dyDescent="0.3">
      <c r="G58" s="33">
        <v>55</v>
      </c>
      <c r="H58" s="34">
        <v>55</v>
      </c>
      <c r="I58" s="35">
        <v>45</v>
      </c>
      <c r="N58" s="33">
        <v>54</v>
      </c>
      <c r="O58" s="41">
        <v>78.5</v>
      </c>
      <c r="P58" s="35">
        <f t="shared" si="0"/>
        <v>21.5</v>
      </c>
    </row>
    <row r="59" spans="7:16" ht="15.75" thickBot="1" x14ac:dyDescent="0.3">
      <c r="G59" s="33">
        <v>56</v>
      </c>
      <c r="H59" s="34">
        <v>56</v>
      </c>
      <c r="I59" s="35">
        <v>44</v>
      </c>
      <c r="N59" s="33">
        <v>55</v>
      </c>
      <c r="O59" s="41">
        <v>80</v>
      </c>
      <c r="P59" s="35">
        <f t="shared" si="0"/>
        <v>20</v>
      </c>
    </row>
    <row r="60" spans="7:16" ht="15.75" thickBot="1" x14ac:dyDescent="0.3">
      <c r="G60" s="33">
        <v>57</v>
      </c>
      <c r="H60" s="34">
        <v>57</v>
      </c>
      <c r="I60" s="35">
        <v>43</v>
      </c>
      <c r="N60" s="33">
        <v>56</v>
      </c>
      <c r="O60" s="41">
        <v>81.5</v>
      </c>
      <c r="P60" s="35">
        <f t="shared" si="0"/>
        <v>18.5</v>
      </c>
    </row>
    <row r="61" spans="7:16" ht="15.75" thickBot="1" x14ac:dyDescent="0.3">
      <c r="G61" s="33">
        <v>58</v>
      </c>
      <c r="H61" s="34">
        <v>58</v>
      </c>
      <c r="I61" s="35">
        <v>42</v>
      </c>
      <c r="N61" s="33">
        <v>57</v>
      </c>
      <c r="O61" s="41">
        <v>83</v>
      </c>
      <c r="P61" s="35">
        <f t="shared" si="0"/>
        <v>17</v>
      </c>
    </row>
    <row r="62" spans="7:16" ht="15.75" thickBot="1" x14ac:dyDescent="0.3">
      <c r="G62" s="33">
        <v>59</v>
      </c>
      <c r="H62" s="34">
        <v>59</v>
      </c>
      <c r="I62" s="35">
        <v>41</v>
      </c>
      <c r="N62" s="33">
        <v>58</v>
      </c>
      <c r="O62" s="41">
        <v>84.5</v>
      </c>
      <c r="P62" s="35">
        <f t="shared" si="0"/>
        <v>15.5</v>
      </c>
    </row>
    <row r="63" spans="7:16" ht="15.75" thickBot="1" x14ac:dyDescent="0.3">
      <c r="G63" s="33">
        <v>60</v>
      </c>
      <c r="H63" s="34">
        <v>60</v>
      </c>
      <c r="I63" s="35">
        <v>40</v>
      </c>
      <c r="N63" s="33">
        <v>59</v>
      </c>
      <c r="O63" s="41">
        <v>85</v>
      </c>
      <c r="P63" s="49">
        <f t="shared" si="0"/>
        <v>14</v>
      </c>
    </row>
    <row r="64" spans="7:16" ht="15.75" thickBot="1" x14ac:dyDescent="0.3">
      <c r="G64" s="33">
        <v>61</v>
      </c>
      <c r="H64" s="34">
        <v>61</v>
      </c>
      <c r="I64" s="35">
        <v>39</v>
      </c>
      <c r="N64" s="33">
        <v>60</v>
      </c>
    </row>
    <row r="65" spans="7:15" ht="15.75" thickBot="1" x14ac:dyDescent="0.3">
      <c r="G65" s="33">
        <v>62</v>
      </c>
      <c r="H65" s="34">
        <v>62</v>
      </c>
      <c r="I65" s="35">
        <v>38</v>
      </c>
      <c r="N65" s="33">
        <v>61</v>
      </c>
      <c r="O65" s="57"/>
    </row>
    <row r="66" spans="7:15" ht="15.75" thickBot="1" x14ac:dyDescent="0.3">
      <c r="G66" s="33">
        <v>63</v>
      </c>
      <c r="H66" s="34">
        <v>63</v>
      </c>
      <c r="I66" s="35">
        <v>37</v>
      </c>
      <c r="N66" s="33">
        <v>62</v>
      </c>
      <c r="O66" s="57"/>
    </row>
    <row r="67" spans="7:15" ht="15.75" thickBot="1" x14ac:dyDescent="0.3">
      <c r="G67" s="33">
        <v>64</v>
      </c>
      <c r="H67" s="34">
        <v>64</v>
      </c>
      <c r="I67" s="35">
        <v>36</v>
      </c>
      <c r="N67" s="33">
        <v>63</v>
      </c>
      <c r="O67" s="57"/>
    </row>
    <row r="68" spans="7:15" ht="15.75" thickBot="1" x14ac:dyDescent="0.3">
      <c r="G68" s="33">
        <v>65</v>
      </c>
      <c r="H68" s="34">
        <v>65</v>
      </c>
      <c r="I68" s="35">
        <v>35</v>
      </c>
      <c r="N68" s="33">
        <v>64</v>
      </c>
      <c r="O68" s="57"/>
    </row>
    <row r="69" spans="7:15" ht="15.75" thickBot="1" x14ac:dyDescent="0.3">
      <c r="G69" s="33">
        <v>66</v>
      </c>
      <c r="H69" s="34">
        <v>66</v>
      </c>
      <c r="I69" s="35">
        <v>34</v>
      </c>
      <c r="N69" s="33">
        <v>65</v>
      </c>
      <c r="O69" s="57"/>
    </row>
    <row r="70" spans="7:15" ht="15.75" thickBot="1" x14ac:dyDescent="0.3">
      <c r="G70" s="33">
        <v>67</v>
      </c>
      <c r="H70" s="34">
        <v>67</v>
      </c>
      <c r="I70" s="35">
        <v>33</v>
      </c>
      <c r="N70" s="33">
        <v>66</v>
      </c>
      <c r="O70" s="57"/>
    </row>
    <row r="71" spans="7:15" ht="15.75" thickBot="1" x14ac:dyDescent="0.3">
      <c r="G71" s="33">
        <v>68</v>
      </c>
      <c r="H71" s="34">
        <v>68</v>
      </c>
      <c r="I71" s="35">
        <v>32</v>
      </c>
      <c r="N71" s="33">
        <v>67</v>
      </c>
      <c r="O71" s="57"/>
    </row>
    <row r="72" spans="7:15" ht="15.75" thickBot="1" x14ac:dyDescent="0.3">
      <c r="G72" s="33">
        <v>69</v>
      </c>
      <c r="H72" s="34">
        <v>69</v>
      </c>
      <c r="I72" s="35">
        <v>31</v>
      </c>
      <c r="N72" s="33">
        <v>68</v>
      </c>
      <c r="O72" s="57"/>
    </row>
    <row r="73" spans="7:15" ht="15.75" thickBot="1" x14ac:dyDescent="0.3">
      <c r="G73" s="33">
        <v>70</v>
      </c>
      <c r="H73" s="34">
        <v>70</v>
      </c>
      <c r="I73" s="49">
        <v>30</v>
      </c>
      <c r="N73" s="33">
        <v>69</v>
      </c>
      <c r="O73" s="57"/>
    </row>
    <row r="74" spans="7:15" ht="15.75" thickBot="1" x14ac:dyDescent="0.3">
      <c r="G74" s="24"/>
      <c r="H74" s="58"/>
      <c r="I74" s="59"/>
      <c r="N74" s="33">
        <v>70</v>
      </c>
      <c r="O74" s="57"/>
    </row>
    <row r="75" spans="7:15" ht="15.75" thickBot="1" x14ac:dyDescent="0.3">
      <c r="G75" s="24"/>
      <c r="H75" s="58"/>
      <c r="N75" s="33"/>
      <c r="O75" s="57"/>
    </row>
    <row r="76" spans="7:15" x14ac:dyDescent="0.25">
      <c r="G76" s="24"/>
      <c r="H76" s="58"/>
    </row>
    <row r="77" spans="7:15" x14ac:dyDescent="0.25">
      <c r="G77" s="24"/>
      <c r="H77" s="58"/>
    </row>
    <row r="78" spans="7:15" x14ac:dyDescent="0.25">
      <c r="G78" s="24"/>
      <c r="H78" s="58"/>
    </row>
    <row r="79" spans="7:15" x14ac:dyDescent="0.25">
      <c r="G79" s="24"/>
      <c r="H79" s="58"/>
    </row>
    <row r="80" spans="7:15" x14ac:dyDescent="0.25">
      <c r="G80" s="24"/>
      <c r="H80" s="58"/>
    </row>
    <row r="81" spans="7:8" x14ac:dyDescent="0.25">
      <c r="G81" s="24"/>
      <c r="H81" s="58"/>
    </row>
    <row r="82" spans="7:8" x14ac:dyDescent="0.25">
      <c r="G82" s="24"/>
      <c r="H82" s="58"/>
    </row>
    <row r="83" spans="7:8" x14ac:dyDescent="0.25">
      <c r="G83" s="24"/>
      <c r="H83" s="58"/>
    </row>
    <row r="84" spans="7:8" x14ac:dyDescent="0.25">
      <c r="G84" s="24"/>
      <c r="H84" s="58"/>
    </row>
    <row r="85" spans="7:8" x14ac:dyDescent="0.25">
      <c r="G85" s="24"/>
      <c r="H85" s="58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4" zoomScale="130" zoomScaleNormal="130" workbookViewId="0">
      <selection activeCell="E21" sqref="E21"/>
    </sheetView>
  </sheetViews>
  <sheetFormatPr defaultRowHeight="15" x14ac:dyDescent="0.25"/>
  <cols>
    <col min="1" max="1" width="21.7109375" style="94" bestFit="1" customWidth="1"/>
    <col min="2" max="2" width="17" style="94" customWidth="1"/>
    <col min="3" max="3" width="19.140625" style="94" customWidth="1"/>
    <col min="4" max="4" width="15.5703125" style="94" bestFit="1" customWidth="1"/>
    <col min="5" max="5" width="27.140625" style="94" customWidth="1"/>
    <col min="6" max="6" width="24" style="94" customWidth="1"/>
    <col min="7" max="7" width="8.85546875" style="94" customWidth="1"/>
    <col min="8" max="8" width="12.5703125" style="94" customWidth="1"/>
    <col min="9" max="9" width="12" style="94" bestFit="1" customWidth="1"/>
    <col min="10" max="10" width="9.140625" style="94"/>
    <col min="11" max="11" width="12.5703125" style="94" customWidth="1"/>
  </cols>
  <sheetData>
    <row r="1" spans="1:13" x14ac:dyDescent="0.25">
      <c r="A1" s="91"/>
      <c r="B1" s="92"/>
      <c r="C1" s="92"/>
      <c r="D1" s="93"/>
    </row>
    <row r="2" spans="1:13" x14ac:dyDescent="0.25">
      <c r="A2" s="95"/>
      <c r="C2" s="84" t="s">
        <v>79</v>
      </c>
      <c r="D2" s="96"/>
      <c r="F2" s="97"/>
      <c r="G2" s="97"/>
      <c r="H2" s="84" t="s">
        <v>72</v>
      </c>
      <c r="I2" s="72" t="s">
        <v>36</v>
      </c>
      <c r="L2" t="s">
        <v>69</v>
      </c>
    </row>
    <row r="3" spans="1:13" ht="18.75" x14ac:dyDescent="0.3">
      <c r="A3" s="95" t="s">
        <v>8</v>
      </c>
      <c r="B3" s="7"/>
      <c r="C3" s="98">
        <f>C4+C5</f>
        <v>12000</v>
      </c>
      <c r="D3" s="99" t="s">
        <v>80</v>
      </c>
      <c r="F3" s="61" t="s">
        <v>66</v>
      </c>
      <c r="G3" s="72" t="s">
        <v>62</v>
      </c>
      <c r="H3" s="64">
        <v>32.869999999999997</v>
      </c>
      <c r="I3" s="63">
        <f>H3*10.764</f>
        <v>353.81267999999994</v>
      </c>
      <c r="J3" s="64"/>
      <c r="L3" t="s">
        <v>70</v>
      </c>
    </row>
    <row r="4" spans="1:13" ht="30" x14ac:dyDescent="0.25">
      <c r="A4" s="100" t="s">
        <v>9</v>
      </c>
      <c r="B4" s="7"/>
      <c r="C4" s="98">
        <v>2800</v>
      </c>
      <c r="D4" s="101"/>
      <c r="F4" s="71" t="s">
        <v>77</v>
      </c>
      <c r="G4" s="72" t="s">
        <v>84</v>
      </c>
      <c r="H4" s="82"/>
      <c r="I4" s="63">
        <f>I3*1.1</f>
        <v>389.19394799999998</v>
      </c>
      <c r="J4" s="62"/>
      <c r="L4" s="3"/>
    </row>
    <row r="5" spans="1:13" x14ac:dyDescent="0.25">
      <c r="A5" s="95" t="s">
        <v>10</v>
      </c>
      <c r="B5" s="7"/>
      <c r="C5" s="98">
        <v>9200</v>
      </c>
      <c r="D5" s="101"/>
      <c r="F5" s="97"/>
      <c r="G5" s="62"/>
      <c r="H5" s="62"/>
      <c r="I5" s="63"/>
    </row>
    <row r="6" spans="1:13" x14ac:dyDescent="0.25">
      <c r="A6" s="95" t="s">
        <v>11</v>
      </c>
      <c r="B6" s="7"/>
      <c r="C6" s="98">
        <f>C4</f>
        <v>2800</v>
      </c>
      <c r="D6" s="101"/>
      <c r="F6" s="97"/>
      <c r="G6" s="62"/>
      <c r="H6" s="64"/>
      <c r="I6" s="63"/>
    </row>
    <row r="7" spans="1:13" x14ac:dyDescent="0.25">
      <c r="A7" s="95" t="s">
        <v>12</v>
      </c>
      <c r="B7" s="8"/>
      <c r="C7" s="4">
        <v>0</v>
      </c>
      <c r="D7" s="4"/>
    </row>
    <row r="8" spans="1:13" x14ac:dyDescent="0.25">
      <c r="A8" s="95" t="s">
        <v>13</v>
      </c>
      <c r="B8" s="8"/>
      <c r="C8" s="4">
        <f>C9-C7</f>
        <v>60</v>
      </c>
      <c r="D8" s="72"/>
      <c r="E8" s="72">
        <v>0</v>
      </c>
      <c r="F8" s="97"/>
    </row>
    <row r="9" spans="1:13" x14ac:dyDescent="0.25">
      <c r="A9" s="95" t="s">
        <v>14</v>
      </c>
      <c r="B9" s="8"/>
      <c r="C9" s="4">
        <v>60</v>
      </c>
      <c r="D9" s="73"/>
      <c r="E9" s="72">
        <v>2025</v>
      </c>
      <c r="M9" s="60"/>
    </row>
    <row r="10" spans="1:13" ht="30" x14ac:dyDescent="0.25">
      <c r="A10" s="100" t="s">
        <v>15</v>
      </c>
      <c r="B10" s="8"/>
      <c r="C10" s="4">
        <f>90*C7/C9</f>
        <v>0</v>
      </c>
      <c r="D10" s="4"/>
      <c r="E10" s="97"/>
      <c r="F10" s="102"/>
      <c r="G10" s="102"/>
    </row>
    <row r="11" spans="1:13" x14ac:dyDescent="0.25">
      <c r="A11" s="95"/>
      <c r="B11" s="9"/>
      <c r="C11" s="103">
        <f>C10%</f>
        <v>0</v>
      </c>
      <c r="D11" s="103"/>
    </row>
    <row r="12" spans="1:13" x14ac:dyDescent="0.25">
      <c r="A12" s="95" t="s">
        <v>16</v>
      </c>
      <c r="B12" s="7"/>
      <c r="C12" s="98">
        <f>C6*C11</f>
        <v>0</v>
      </c>
      <c r="D12" s="101"/>
      <c r="E12" s="62"/>
    </row>
    <row r="13" spans="1:13" x14ac:dyDescent="0.25">
      <c r="A13" s="95" t="s">
        <v>17</v>
      </c>
      <c r="B13" s="7"/>
      <c r="C13" s="98">
        <f>C6-C12</f>
        <v>2800</v>
      </c>
      <c r="D13" s="101"/>
    </row>
    <row r="14" spans="1:13" x14ac:dyDescent="0.25">
      <c r="A14" s="95" t="s">
        <v>10</v>
      </c>
      <c r="B14" s="7"/>
      <c r="C14" s="98">
        <f>C5</f>
        <v>9200</v>
      </c>
      <c r="D14" s="101"/>
      <c r="F14" s="102"/>
      <c r="G14" s="102"/>
      <c r="H14" s="4"/>
    </row>
    <row r="15" spans="1:13" x14ac:dyDescent="0.25">
      <c r="B15" s="7"/>
      <c r="C15" s="98"/>
      <c r="D15" s="101"/>
      <c r="H15" s="4"/>
    </row>
    <row r="16" spans="1:13" x14ac:dyDescent="0.25">
      <c r="A16" s="104" t="s">
        <v>18</v>
      </c>
      <c r="B16" s="10"/>
      <c r="C16" s="99">
        <f>C14+C13</f>
        <v>12000</v>
      </c>
      <c r="D16" s="99"/>
      <c r="E16" s="105"/>
      <c r="H16" s="102"/>
    </row>
    <row r="17" spans="1:8" x14ac:dyDescent="0.25">
      <c r="B17" s="8"/>
      <c r="C17" s="4"/>
      <c r="D17" s="4"/>
      <c r="H17" s="102"/>
    </row>
    <row r="18" spans="1:8" ht="16.5" x14ac:dyDescent="0.3">
      <c r="A18" s="104" t="s">
        <v>62</v>
      </c>
      <c r="B18" s="97"/>
      <c r="C18" s="106">
        <v>354</v>
      </c>
      <c r="D18" s="106">
        <f>C18*1.1</f>
        <v>389.40000000000003</v>
      </c>
      <c r="E18" s="107"/>
      <c r="H18" s="4"/>
    </row>
    <row r="19" spans="1:8" x14ac:dyDescent="0.25">
      <c r="A19" s="95"/>
      <c r="B19" s="4"/>
      <c r="C19" s="108">
        <f>C18*C16</f>
        <v>4248000</v>
      </c>
      <c r="D19" s="94" t="s">
        <v>41</v>
      </c>
      <c r="E19" s="108"/>
      <c r="H19" s="4"/>
    </row>
    <row r="20" spans="1:8" x14ac:dyDescent="0.25">
      <c r="A20" s="95"/>
      <c r="B20" s="105"/>
      <c r="C20" s="105">
        <f>C19*0.98</f>
        <v>4163040</v>
      </c>
      <c r="D20" s="94" t="s">
        <v>19</v>
      </c>
      <c r="E20" s="105"/>
      <c r="F20" s="6"/>
      <c r="H20" s="102"/>
    </row>
    <row r="21" spans="1:8" x14ac:dyDescent="0.25">
      <c r="A21" s="95"/>
      <c r="C21" s="105">
        <f>C19*80%</f>
        <v>3398400</v>
      </c>
      <c r="D21" s="94" t="s">
        <v>20</v>
      </c>
      <c r="E21" s="105"/>
      <c r="F21" s="105"/>
    </row>
    <row r="22" spans="1:8" x14ac:dyDescent="0.25">
      <c r="A22" s="95"/>
      <c r="E22" s="105"/>
    </row>
    <row r="23" spans="1:8" x14ac:dyDescent="0.25">
      <c r="A23" s="109" t="s">
        <v>21</v>
      </c>
      <c r="B23" s="110"/>
      <c r="C23" s="111">
        <f>D18*C4</f>
        <v>1090320</v>
      </c>
      <c r="D23" s="111"/>
      <c r="E23" s="105"/>
    </row>
    <row r="24" spans="1:8" x14ac:dyDescent="0.25">
      <c r="A24" s="95" t="s">
        <v>22</v>
      </c>
    </row>
    <row r="25" spans="1:8" x14ac:dyDescent="0.25">
      <c r="A25" s="95" t="s">
        <v>23</v>
      </c>
      <c r="C25" s="105">
        <f>C19*0.03/12</f>
        <v>10620</v>
      </c>
      <c r="D25" s="105"/>
      <c r="E25" s="105"/>
    </row>
    <row r="26" spans="1:8" x14ac:dyDescent="0.25">
      <c r="C26" s="105"/>
      <c r="D26" s="105"/>
      <c r="F26" s="62" t="s">
        <v>73</v>
      </c>
    </row>
    <row r="27" spans="1:8" x14ac:dyDescent="0.25">
      <c r="A27" s="97" t="s">
        <v>75</v>
      </c>
      <c r="B27" s="97"/>
      <c r="C27" s="112"/>
      <c r="D27" s="112"/>
    </row>
    <row r="28" spans="1:8" x14ac:dyDescent="0.25">
      <c r="D28" s="102"/>
    </row>
    <row r="29" spans="1:8" x14ac:dyDescent="0.25">
      <c r="A29" s="62" t="s">
        <v>81</v>
      </c>
      <c r="B29" s="62" t="s">
        <v>82</v>
      </c>
      <c r="C29" s="85">
        <v>3556870</v>
      </c>
    </row>
    <row r="30" spans="1:8" ht="18.75" x14ac:dyDescent="0.3">
      <c r="E30" s="89" t="s">
        <v>74</v>
      </c>
      <c r="F30" s="89"/>
    </row>
    <row r="31" spans="1:8" ht="18.75" x14ac:dyDescent="0.3">
      <c r="E31" s="89" t="s">
        <v>76</v>
      </c>
      <c r="F31" s="89"/>
    </row>
    <row r="32" spans="1:8" ht="18.75" x14ac:dyDescent="0.3">
      <c r="E32" s="83" t="s">
        <v>41</v>
      </c>
      <c r="F32" s="83">
        <f>C19</f>
        <v>4248000</v>
      </c>
    </row>
    <row r="33" spans="1:8" ht="18.75" x14ac:dyDescent="0.3">
      <c r="E33" s="83" t="s">
        <v>19</v>
      </c>
      <c r="F33" s="83">
        <f>F32*98%</f>
        <v>4163040</v>
      </c>
      <c r="H33" s="105">
        <f>F32*80</f>
        <v>339840000</v>
      </c>
    </row>
    <row r="34" spans="1:8" ht="18.75" x14ac:dyDescent="0.3">
      <c r="E34" s="83" t="s">
        <v>20</v>
      </c>
      <c r="F34" s="83">
        <f>F32*80%</f>
        <v>3398400</v>
      </c>
    </row>
    <row r="46" spans="1:8" x14ac:dyDescent="0.25">
      <c r="A46" s="113"/>
    </row>
    <row r="59" spans="1:1" ht="15.75" x14ac:dyDescent="0.25">
      <c r="A59" s="114"/>
    </row>
    <row r="60" spans="1:1" ht="15.75" x14ac:dyDescent="0.25">
      <c r="A60" s="114"/>
    </row>
    <row r="61" spans="1:1" ht="15.75" x14ac:dyDescent="0.25">
      <c r="A61" s="114"/>
    </row>
    <row r="62" spans="1:1" ht="15.75" x14ac:dyDescent="0.25">
      <c r="A62" s="114"/>
    </row>
    <row r="63" spans="1:1" ht="15.75" x14ac:dyDescent="0.25">
      <c r="A63" s="114"/>
    </row>
    <row r="64" spans="1:1" ht="15.75" x14ac:dyDescent="0.25">
      <c r="A64" s="114"/>
    </row>
    <row r="65" spans="1:1" ht="15.75" x14ac:dyDescent="0.25">
      <c r="A65" s="114"/>
    </row>
    <row r="84" spans="3:3" x14ac:dyDescent="0.25">
      <c r="C84" s="9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B4" sqref="B4:D4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5703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P1" s="1" t="s">
        <v>84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1558</v>
      </c>
      <c r="C2">
        <f>B2*1.1</f>
        <v>1713.8000000000002</v>
      </c>
      <c r="D2" s="75">
        <f>C2*1.2</f>
        <v>2056.56</v>
      </c>
      <c r="E2" s="75">
        <v>20300000</v>
      </c>
      <c r="F2" s="75">
        <f>E2/B2</f>
        <v>13029.525032092426</v>
      </c>
      <c r="G2" s="65">
        <f>E2/C2</f>
        <v>11845.022756447659</v>
      </c>
      <c r="H2">
        <f>E2/D2</f>
        <v>9870.8522970397171</v>
      </c>
      <c r="I2">
        <v>14</v>
      </c>
      <c r="J2">
        <v>1405</v>
      </c>
      <c r="N2">
        <v>52.96</v>
      </c>
      <c r="O2" s="74">
        <f>N2*10.764</f>
        <v>570.06143999999995</v>
      </c>
      <c r="P2" s="75">
        <f>O2*1.1</f>
        <v>627.06758400000001</v>
      </c>
      <c r="Q2" s="75">
        <v>6497640</v>
      </c>
      <c r="R2" s="115">
        <f t="shared" ref="R2:R3" si="0">Q2/O2</f>
        <v>11398.139821560288</v>
      </c>
      <c r="S2" s="75">
        <f>Q2/P2</f>
        <v>10361.945292327533</v>
      </c>
      <c r="T2" s="75"/>
      <c r="U2" s="76"/>
      <c r="V2" s="3"/>
      <c r="W2" s="3"/>
      <c r="X2" s="3"/>
      <c r="Y2" s="3"/>
      <c r="AB2" s="22"/>
    </row>
    <row r="3" spans="1:32" x14ac:dyDescent="0.25">
      <c r="B3" s="80">
        <v>355</v>
      </c>
      <c r="C3">
        <f t="shared" ref="C3:C20" si="1">B3*1.1</f>
        <v>390.50000000000006</v>
      </c>
      <c r="D3" s="75">
        <f t="shared" ref="D3:D9" si="2">C3*1.2</f>
        <v>468.6</v>
      </c>
      <c r="E3" s="75">
        <v>4300000</v>
      </c>
      <c r="F3" s="86">
        <f t="shared" ref="F3:F6" si="3">E3/B3</f>
        <v>12112.676056338029</v>
      </c>
      <c r="G3" s="65">
        <f t="shared" ref="G3:G7" si="4">E3/C3</f>
        <v>11011.523687580024</v>
      </c>
      <c r="H3">
        <f t="shared" ref="H3:H7" si="5">E3/D3</f>
        <v>9176.2697396500207</v>
      </c>
      <c r="I3">
        <v>16</v>
      </c>
      <c r="J3">
        <v>1606</v>
      </c>
      <c r="N3">
        <v>41.06</v>
      </c>
      <c r="O3" s="74">
        <f>N3*10.764</f>
        <v>441.96983999999998</v>
      </c>
      <c r="P3" s="75">
        <f t="shared" ref="P3:P7" si="6">O3*1.1</f>
        <v>486.16682400000002</v>
      </c>
      <c r="Q3" s="75">
        <v>5147500</v>
      </c>
      <c r="R3" s="86">
        <f t="shared" si="0"/>
        <v>11646.722319332921</v>
      </c>
      <c r="S3" s="75">
        <f>Q3/P3</f>
        <v>10587.929381211747</v>
      </c>
      <c r="T3" s="75"/>
      <c r="U3" s="76"/>
      <c r="V3" s="3"/>
      <c r="W3" s="3"/>
      <c r="X3" s="3"/>
      <c r="Y3" s="3"/>
      <c r="AF3" s="22"/>
    </row>
    <row r="4" spans="1:32" x14ac:dyDescent="0.25">
      <c r="B4" s="60">
        <v>355</v>
      </c>
      <c r="C4">
        <f t="shared" si="1"/>
        <v>390.50000000000006</v>
      </c>
      <c r="D4" s="75">
        <f t="shared" si="2"/>
        <v>468.6</v>
      </c>
      <c r="E4" s="75">
        <v>4589000</v>
      </c>
      <c r="F4" s="116">
        <f t="shared" si="3"/>
        <v>12926.760563380281</v>
      </c>
      <c r="G4" s="65">
        <f t="shared" si="4"/>
        <v>11751.60051216389</v>
      </c>
      <c r="H4">
        <f t="shared" si="5"/>
        <v>9793.0004268032426</v>
      </c>
      <c r="I4">
        <v>8</v>
      </c>
      <c r="J4">
        <v>801</v>
      </c>
      <c r="N4">
        <v>58.1</v>
      </c>
      <c r="O4" s="74">
        <f>N4*10.764</f>
        <v>625.38839999999993</v>
      </c>
      <c r="P4" s="75">
        <f t="shared" si="6"/>
        <v>687.92723999999998</v>
      </c>
      <c r="Q4" s="75">
        <v>7530000</v>
      </c>
      <c r="R4" s="86">
        <f>Q4/O4</f>
        <v>12040.51754077946</v>
      </c>
      <c r="S4" s="75">
        <f>Q4/P4</f>
        <v>10945.925037072235</v>
      </c>
      <c r="T4" s="75"/>
      <c r="U4" s="76"/>
      <c r="V4" s="3"/>
      <c r="W4" s="3"/>
      <c r="X4" s="3"/>
      <c r="Y4" s="3"/>
    </row>
    <row r="5" spans="1:32" x14ac:dyDescent="0.25">
      <c r="B5" s="60">
        <v>470</v>
      </c>
      <c r="C5">
        <f t="shared" si="1"/>
        <v>517</v>
      </c>
      <c r="D5" s="75">
        <f t="shared" si="2"/>
        <v>620.4</v>
      </c>
      <c r="E5" s="75">
        <v>5000000</v>
      </c>
      <c r="F5" s="75">
        <f t="shared" si="3"/>
        <v>10638.297872340425</v>
      </c>
      <c r="G5" s="65">
        <f t="shared" si="4"/>
        <v>9671.1798839458406</v>
      </c>
      <c r="H5">
        <f t="shared" si="5"/>
        <v>8059.3165699548681</v>
      </c>
      <c r="I5">
        <v>2</v>
      </c>
      <c r="J5">
        <v>202</v>
      </c>
      <c r="N5">
        <v>79.55</v>
      </c>
      <c r="O5" s="74">
        <f>N5*10.764</f>
        <v>856.2761999999999</v>
      </c>
      <c r="P5" s="75">
        <f t="shared" si="6"/>
        <v>941.90382</v>
      </c>
      <c r="Q5" s="75">
        <v>10261000</v>
      </c>
      <c r="R5" s="75">
        <f>Q5/O5</f>
        <v>11983.282964071641</v>
      </c>
      <c r="S5" s="75">
        <f>Q5/P5</f>
        <v>10893.89360370149</v>
      </c>
      <c r="T5" s="75"/>
      <c r="U5" s="76"/>
      <c r="V5" s="3"/>
      <c r="W5" s="3"/>
      <c r="X5" s="3"/>
      <c r="Y5" s="3"/>
    </row>
    <row r="6" spans="1:32" x14ac:dyDescent="0.25">
      <c r="B6" s="5">
        <v>353</v>
      </c>
      <c r="C6" s="5">
        <f t="shared" si="1"/>
        <v>388.3</v>
      </c>
      <c r="D6" s="86">
        <f t="shared" si="2"/>
        <v>465.96</v>
      </c>
      <c r="E6" s="86">
        <v>4500000</v>
      </c>
      <c r="F6" s="115">
        <f t="shared" si="3"/>
        <v>12747.875354107649</v>
      </c>
      <c r="G6" s="65">
        <f t="shared" si="4"/>
        <v>11588.977594643316</v>
      </c>
      <c r="H6">
        <f t="shared" si="5"/>
        <v>9657.4813288694313</v>
      </c>
      <c r="I6">
        <v>13</v>
      </c>
      <c r="J6">
        <v>1306</v>
      </c>
      <c r="N6">
        <v>47.43</v>
      </c>
      <c r="O6" s="75">
        <f>N6*10.764</f>
        <v>510.53651999999994</v>
      </c>
      <c r="P6" s="75">
        <f t="shared" si="6"/>
        <v>561.59017199999994</v>
      </c>
      <c r="Q6" s="75">
        <v>5617100</v>
      </c>
      <c r="R6" s="75">
        <f>Q6/O6</f>
        <v>11002.3470994788</v>
      </c>
      <c r="S6" s="75">
        <f>Q6/P6</f>
        <v>10002.133726798909</v>
      </c>
      <c r="T6" s="75"/>
      <c r="U6" s="76"/>
      <c r="V6" s="3"/>
      <c r="W6" s="3"/>
      <c r="X6" s="3"/>
      <c r="Y6" s="3"/>
    </row>
    <row r="7" spans="1:32" x14ac:dyDescent="0.25">
      <c r="B7">
        <v>344</v>
      </c>
      <c r="C7">
        <f t="shared" si="1"/>
        <v>378.40000000000003</v>
      </c>
      <c r="D7" s="75">
        <f t="shared" si="2"/>
        <v>454.08000000000004</v>
      </c>
      <c r="E7" s="75">
        <v>3650000</v>
      </c>
      <c r="F7" s="75">
        <f t="shared" ref="F7:F14" si="7">ROUND((E7/B7),0)</f>
        <v>10610</v>
      </c>
      <c r="G7" s="65">
        <f t="shared" si="4"/>
        <v>9645.8773784355162</v>
      </c>
      <c r="H7">
        <f t="shared" si="5"/>
        <v>8038.2311486962644</v>
      </c>
      <c r="O7" s="75"/>
      <c r="P7" s="75">
        <f t="shared" si="6"/>
        <v>0</v>
      </c>
      <c r="Q7" s="75"/>
      <c r="R7" s="75" t="e">
        <f>T7/#REF!</f>
        <v>#REF!</v>
      </c>
      <c r="S7" s="75"/>
      <c r="T7" s="75"/>
      <c r="U7" s="76"/>
      <c r="V7" s="3"/>
      <c r="W7" s="3"/>
      <c r="X7" s="3"/>
      <c r="Y7" s="3"/>
    </row>
    <row r="8" spans="1:32" x14ac:dyDescent="0.25">
      <c r="B8">
        <v>353</v>
      </c>
      <c r="C8">
        <f t="shared" si="1"/>
        <v>388.3</v>
      </c>
      <c r="D8" s="75">
        <f t="shared" si="2"/>
        <v>465.96</v>
      </c>
      <c r="E8" s="75">
        <v>3900000</v>
      </c>
      <c r="F8" s="86">
        <f t="shared" si="7"/>
        <v>11048</v>
      </c>
      <c r="G8" s="65">
        <f t="shared" ref="G8:G9" si="8">F8/C8</f>
        <v>28.452227659026526</v>
      </c>
      <c r="H8">
        <f t="shared" ref="H8:H13" si="9">F8/D8</f>
        <v>23.710189715855439</v>
      </c>
      <c r="O8" s="75"/>
      <c r="P8" s="75"/>
      <c r="Q8" s="75"/>
      <c r="R8" s="75" t="e">
        <f>T8/#REF!</f>
        <v>#REF!</v>
      </c>
      <c r="S8" s="75"/>
      <c r="T8" s="75"/>
      <c r="U8" s="76"/>
      <c r="V8" s="3"/>
      <c r="W8" s="3"/>
      <c r="X8" s="3"/>
      <c r="Y8" s="3"/>
    </row>
    <row r="9" spans="1:32" x14ac:dyDescent="0.25">
      <c r="C9">
        <f t="shared" si="1"/>
        <v>0</v>
      </c>
      <c r="D9" s="75">
        <f t="shared" si="2"/>
        <v>0</v>
      </c>
      <c r="E9" s="75"/>
      <c r="F9" s="75" t="e">
        <f t="shared" si="7"/>
        <v>#DIV/0!</v>
      </c>
      <c r="G9" s="65" t="e">
        <f t="shared" si="8"/>
        <v>#DIV/0!</v>
      </c>
      <c r="H9" t="e">
        <f t="shared" si="9"/>
        <v>#DIV/0!</v>
      </c>
      <c r="O9" s="75"/>
      <c r="P9" s="75"/>
      <c r="Q9" s="75"/>
      <c r="R9" s="75" t="e">
        <f>T9/#REF!</f>
        <v>#REF!</v>
      </c>
      <c r="S9" s="75"/>
      <c r="T9" s="75"/>
      <c r="U9" s="3"/>
      <c r="V9" s="3"/>
      <c r="W9" s="3"/>
      <c r="X9" s="3"/>
      <c r="Y9" s="3"/>
    </row>
    <row r="10" spans="1:32" ht="16.5" x14ac:dyDescent="0.3">
      <c r="C10">
        <f t="shared" si="1"/>
        <v>0</v>
      </c>
      <c r="D10" s="75">
        <v>0</v>
      </c>
      <c r="E10" s="75"/>
      <c r="F10" s="75" t="e">
        <f t="shared" si="7"/>
        <v>#DIV/0!</v>
      </c>
      <c r="G10" t="e">
        <f t="shared" ref="G10:G14" si="10">ROUND((E10/C10),0)</f>
        <v>#DIV/0!</v>
      </c>
      <c r="H10" t="e">
        <f t="shared" si="9"/>
        <v>#DIV/0!</v>
      </c>
      <c r="O10" s="75"/>
      <c r="P10" s="75" t="e">
        <f>#REF!*1.1</f>
        <v>#REF!</v>
      </c>
      <c r="Q10" s="75"/>
      <c r="R10" s="75" t="e">
        <f>T10/#REF!</f>
        <v>#REF!</v>
      </c>
      <c r="S10" s="75"/>
      <c r="T10" s="75"/>
      <c r="U10" s="3"/>
      <c r="V10" s="3"/>
      <c r="W10" s="77"/>
      <c r="X10" s="78"/>
      <c r="Y10" s="78"/>
      <c r="Z10" s="11"/>
      <c r="AA10" s="11"/>
      <c r="AB10" s="11"/>
      <c r="AC10" s="11"/>
      <c r="AD10" s="11"/>
    </row>
    <row r="11" spans="1:32" ht="18.75" x14ac:dyDescent="0.25">
      <c r="C11">
        <f t="shared" si="1"/>
        <v>0</v>
      </c>
      <c r="D11">
        <f t="shared" ref="D11:D14" si="11">C11*1.2</f>
        <v>0</v>
      </c>
      <c r="E11" s="75"/>
      <c r="F11" t="e">
        <f t="shared" si="7"/>
        <v>#DIV/0!</v>
      </c>
      <c r="G11" t="e">
        <f t="shared" si="10"/>
        <v>#DIV/0!</v>
      </c>
      <c r="H11" t="e">
        <f t="shared" si="9"/>
        <v>#DIV/0!</v>
      </c>
      <c r="P11" s="75" t="e">
        <f>#REF!*1.1</f>
        <v>#REF!</v>
      </c>
      <c r="Q11" s="75"/>
      <c r="S11" s="75"/>
      <c r="T11" s="75"/>
      <c r="U11" s="3"/>
      <c r="V11" s="3"/>
      <c r="W11" s="79"/>
      <c r="X11" s="3"/>
      <c r="Y11" s="3"/>
    </row>
    <row r="12" spans="1:32" x14ac:dyDescent="0.25">
      <c r="C12">
        <f t="shared" si="1"/>
        <v>0</v>
      </c>
      <c r="D12">
        <f t="shared" si="11"/>
        <v>0</v>
      </c>
      <c r="E12" s="75"/>
      <c r="F12" t="e">
        <f t="shared" si="7"/>
        <v>#DIV/0!</v>
      </c>
      <c r="G12" t="e">
        <f t="shared" si="10"/>
        <v>#DIV/0!</v>
      </c>
      <c r="H12" t="e">
        <f t="shared" si="9"/>
        <v>#DIV/0!</v>
      </c>
      <c r="I12">
        <f t="shared" ref="I12:I14" si="12">U12</f>
        <v>0</v>
      </c>
      <c r="J12">
        <f t="shared" ref="J12:J14" si="13">V12</f>
        <v>0</v>
      </c>
      <c r="P12" s="75" t="e">
        <f>#REF!*1.1</f>
        <v>#REF!</v>
      </c>
      <c r="Q12" s="75"/>
      <c r="S12" s="75"/>
      <c r="T12" s="7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"/>
        <v>0</v>
      </c>
      <c r="D13">
        <f t="shared" si="11"/>
        <v>0</v>
      </c>
      <c r="E13" s="75"/>
      <c r="F13" t="e">
        <f t="shared" si="7"/>
        <v>#DIV/0!</v>
      </c>
      <c r="G13" t="e">
        <f t="shared" si="10"/>
        <v>#DIV/0!</v>
      </c>
      <c r="H13" t="e">
        <f t="shared" si="9"/>
        <v>#DIV/0!</v>
      </c>
      <c r="I13">
        <f t="shared" si="12"/>
        <v>0</v>
      </c>
      <c r="J13">
        <f t="shared" si="13"/>
        <v>0</v>
      </c>
      <c r="S13" s="75"/>
      <c r="T13" s="7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"/>
        <v>0</v>
      </c>
      <c r="D14">
        <f t="shared" si="11"/>
        <v>0</v>
      </c>
      <c r="E14" s="75"/>
      <c r="F14" t="e">
        <f t="shared" si="7"/>
        <v>#DIV/0!</v>
      </c>
      <c r="G14" t="e">
        <f t="shared" si="10"/>
        <v>#DIV/0!</v>
      </c>
      <c r="H14" t="e">
        <f t="shared" ref="H14" si="14">ROUND((E14/D14),0)</f>
        <v>#DIV/0!</v>
      </c>
      <c r="I14">
        <f t="shared" si="12"/>
        <v>0</v>
      </c>
      <c r="J14">
        <f t="shared" si="13"/>
        <v>0</v>
      </c>
      <c r="S14" s="75"/>
      <c r="T14" s="7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si="1"/>
        <v>0</v>
      </c>
      <c r="D15">
        <f t="shared" ref="D15:D18" si="15">C15*1.2</f>
        <v>0</v>
      </c>
      <c r="E15" s="75"/>
      <c r="F15" t="e">
        <f t="shared" ref="F15:F18" si="16">ROUND((E15/B15),0)</f>
        <v>#DIV/0!</v>
      </c>
      <c r="G15" t="e">
        <f t="shared" ref="G15:G18" si="17">ROUND((E15/C15),0)</f>
        <v>#DIV/0!</v>
      </c>
      <c r="H15" t="e">
        <f t="shared" ref="H15:H18" si="18">ROUND((E15/D15),0)</f>
        <v>#DIV/0!</v>
      </c>
      <c r="I15">
        <f t="shared" ref="I15:J18" si="19">U15</f>
        <v>0</v>
      </c>
      <c r="J15">
        <f t="shared" si="19"/>
        <v>0</v>
      </c>
      <c r="S15" s="75"/>
      <c r="T15" s="7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si="1"/>
        <v>0</v>
      </c>
      <c r="D16">
        <f t="shared" si="15"/>
        <v>0</v>
      </c>
      <c r="E16" s="75"/>
      <c r="F16" t="e">
        <f t="shared" si="16"/>
        <v>#DIV/0!</v>
      </c>
      <c r="G16" t="e">
        <f t="shared" si="17"/>
        <v>#DIV/0!</v>
      </c>
      <c r="H16" t="e">
        <f t="shared" si="18"/>
        <v>#DIV/0!</v>
      </c>
      <c r="I16">
        <f t="shared" si="19"/>
        <v>0</v>
      </c>
      <c r="J16">
        <f t="shared" si="19"/>
        <v>0</v>
      </c>
      <c r="S16" s="75"/>
      <c r="T16" s="75"/>
    </row>
    <row r="17" spans="1:25" x14ac:dyDescent="0.25">
      <c r="B17">
        <f t="shared" ref="B17:B18" si="20">O17</f>
        <v>0</v>
      </c>
      <c r="C17">
        <f t="shared" si="1"/>
        <v>0</v>
      </c>
      <c r="D17">
        <f t="shared" si="15"/>
        <v>0</v>
      </c>
      <c r="E17" s="75"/>
      <c r="F17" t="e">
        <f t="shared" si="16"/>
        <v>#DIV/0!</v>
      </c>
      <c r="G17" t="e">
        <f t="shared" si="17"/>
        <v>#DIV/0!</v>
      </c>
      <c r="H17" t="e">
        <f t="shared" si="18"/>
        <v>#DIV/0!</v>
      </c>
      <c r="I17">
        <f t="shared" si="19"/>
        <v>0</v>
      </c>
      <c r="J17">
        <f t="shared" si="19"/>
        <v>0</v>
      </c>
      <c r="S17" s="75"/>
      <c r="T17" s="75"/>
    </row>
    <row r="18" spans="1:25" x14ac:dyDescent="0.25">
      <c r="B18">
        <f t="shared" si="20"/>
        <v>0</v>
      </c>
      <c r="C18">
        <f t="shared" si="1"/>
        <v>0</v>
      </c>
      <c r="D18">
        <f t="shared" si="15"/>
        <v>0</v>
      </c>
      <c r="E18" s="75"/>
      <c r="F18" t="e">
        <f t="shared" si="16"/>
        <v>#DIV/0!</v>
      </c>
      <c r="G18" t="e">
        <f t="shared" si="17"/>
        <v>#DIV/0!</v>
      </c>
      <c r="H18" t="e">
        <f t="shared" si="18"/>
        <v>#DIV/0!</v>
      </c>
      <c r="I18">
        <f t="shared" si="19"/>
        <v>0</v>
      </c>
      <c r="J18">
        <f t="shared" si="19"/>
        <v>0</v>
      </c>
      <c r="S18" s="75"/>
      <c r="T18" s="75"/>
    </row>
    <row r="19" spans="1:25" s="6" customFormat="1" x14ac:dyDescent="0.25">
      <c r="A19" s="65"/>
      <c r="B19" s="65"/>
      <c r="C19">
        <f t="shared" si="1"/>
        <v>0</v>
      </c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</row>
    <row r="20" spans="1:25" s="6" customFormat="1" ht="16.5" x14ac:dyDescent="0.3">
      <c r="A20" s="65"/>
      <c r="B20" s="65"/>
      <c r="C20">
        <f t="shared" si="1"/>
        <v>0</v>
      </c>
      <c r="D20" s="65"/>
      <c r="E20" s="65"/>
      <c r="F20" s="11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</row>
    <row r="21" spans="1:25" s="6" customFormat="1" x14ac:dyDescent="0.25">
      <c r="A21" s="65"/>
      <c r="B21" s="66"/>
      <c r="C21" s="66"/>
      <c r="D21" s="66"/>
      <c r="E21" s="66"/>
      <c r="F21" s="67" t="s">
        <v>63</v>
      </c>
      <c r="G21" s="66"/>
      <c r="H21" s="66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</row>
    <row r="22" spans="1:25" s="6" customFormat="1" ht="16.5" x14ac:dyDescent="0.3">
      <c r="A22" s="65"/>
      <c r="B22" s="66"/>
      <c r="C22" s="66" t="s">
        <v>61</v>
      </c>
      <c r="D22" s="66"/>
      <c r="E22" s="81"/>
      <c r="F22" s="68" t="s">
        <v>62</v>
      </c>
      <c r="G22" s="68">
        <v>394</v>
      </c>
      <c r="H22" s="66"/>
      <c r="I22" s="65"/>
      <c r="J22" s="65"/>
      <c r="K22" s="65"/>
      <c r="L22" s="65"/>
      <c r="M22" s="65"/>
      <c r="N22" s="65"/>
      <c r="O22" s="65"/>
    </row>
    <row r="23" spans="1:25" s="6" customFormat="1" x14ac:dyDescent="0.25">
      <c r="A23" s="65"/>
      <c r="B23" s="66"/>
      <c r="C23" s="66" t="s">
        <v>1</v>
      </c>
      <c r="D23" s="66">
        <v>7100000</v>
      </c>
      <c r="E23" s="66"/>
      <c r="F23" s="68" t="s">
        <v>58</v>
      </c>
      <c r="G23" s="68">
        <v>0</v>
      </c>
      <c r="H23" s="66"/>
      <c r="I23" s="65"/>
      <c r="J23" s="65"/>
      <c r="K23" s="65"/>
      <c r="L23" s="65"/>
      <c r="M23" s="65"/>
      <c r="N23" s="65"/>
      <c r="O23" s="65"/>
    </row>
    <row r="24" spans="1:25" s="6" customFormat="1" x14ac:dyDescent="0.25">
      <c r="A24" s="65"/>
      <c r="B24" s="66"/>
      <c r="C24" s="66"/>
      <c r="D24" s="66"/>
      <c r="E24" s="66"/>
      <c r="F24" s="68" t="s">
        <v>64</v>
      </c>
      <c r="G24" s="68">
        <v>0</v>
      </c>
      <c r="H24" s="66"/>
      <c r="I24" s="65"/>
      <c r="J24" s="65"/>
      <c r="K24" s="65"/>
      <c r="L24" s="65"/>
      <c r="M24" s="65"/>
      <c r="N24" s="65"/>
      <c r="O24" s="65"/>
    </row>
    <row r="25" spans="1:25" s="6" customFormat="1" x14ac:dyDescent="0.25">
      <c r="B25" s="66"/>
      <c r="C25" s="66"/>
      <c r="D25" s="66"/>
      <c r="E25" s="66"/>
      <c r="F25" s="69" t="s">
        <v>65</v>
      </c>
      <c r="G25" s="69">
        <f>G22+G23+G24</f>
        <v>394</v>
      </c>
      <c r="H25" s="66"/>
      <c r="I25" s="65"/>
      <c r="J25" s="65"/>
      <c r="K25" s="65"/>
      <c r="L25" s="65"/>
      <c r="M25" s="65"/>
    </row>
    <row r="26" spans="1:25" s="6" customFormat="1" x14ac:dyDescent="0.25">
      <c r="B26" s="66"/>
      <c r="C26" s="66"/>
      <c r="D26" s="66"/>
      <c r="E26" s="66"/>
      <c r="F26" s="68"/>
      <c r="G26" s="68"/>
      <c r="H26" s="66"/>
      <c r="I26" s="65"/>
      <c r="J26" s="65"/>
      <c r="K26" s="65"/>
      <c r="L26" s="65"/>
      <c r="M26" s="65"/>
    </row>
    <row r="27" spans="1:25" s="6" customFormat="1" x14ac:dyDescent="0.25">
      <c r="B27" s="66"/>
      <c r="C27" s="66"/>
      <c r="D27" s="66"/>
      <c r="E27" s="66"/>
      <c r="F27" s="68" t="s">
        <v>57</v>
      </c>
      <c r="G27" s="68">
        <v>0</v>
      </c>
      <c r="H27" s="66"/>
      <c r="I27" s="65" t="e">
        <f>G33/G27</f>
        <v>#DIV/0!</v>
      </c>
      <c r="J27" s="65"/>
      <c r="K27" s="65"/>
      <c r="L27" s="65"/>
      <c r="M27" s="65"/>
    </row>
    <row r="28" spans="1:25" s="6" customFormat="1" x14ac:dyDescent="0.25">
      <c r="B28" s="66"/>
      <c r="C28" s="66"/>
      <c r="D28" s="66"/>
      <c r="E28" s="66"/>
      <c r="F28" s="68" t="s">
        <v>58</v>
      </c>
      <c r="G28" s="68">
        <v>0</v>
      </c>
      <c r="H28" s="66"/>
      <c r="I28" s="65"/>
      <c r="J28" s="65"/>
      <c r="K28" s="65"/>
      <c r="L28" s="65"/>
      <c r="M28" s="65"/>
    </row>
    <row r="29" spans="1:25" s="6" customFormat="1" x14ac:dyDescent="0.25">
      <c r="B29" s="66"/>
      <c r="C29" s="66"/>
      <c r="D29" s="66"/>
      <c r="E29" s="66"/>
      <c r="F29" s="68" t="s">
        <v>56</v>
      </c>
      <c r="G29" s="68">
        <v>0</v>
      </c>
      <c r="H29" s="66"/>
      <c r="I29" s="65"/>
      <c r="J29" s="65"/>
      <c r="K29" s="65"/>
      <c r="L29" s="65"/>
      <c r="M29" s="65"/>
    </row>
    <row r="30" spans="1:25" s="6" customFormat="1" x14ac:dyDescent="0.25">
      <c r="B30" s="66"/>
      <c r="C30" s="70"/>
      <c r="D30" s="70"/>
      <c r="E30" s="66"/>
      <c r="F30" s="69" t="s">
        <v>59</v>
      </c>
      <c r="G30" s="69">
        <f>SUM(G27:G29)</f>
        <v>0</v>
      </c>
      <c r="H30" s="66"/>
      <c r="I30" s="65" t="e">
        <f>I22/G30</f>
        <v>#DIV/0!</v>
      </c>
      <c r="J30" s="65"/>
      <c r="K30" s="65"/>
      <c r="L30" s="65"/>
      <c r="M30" s="65"/>
      <c r="O30" s="23"/>
      <c r="P30" s="23"/>
      <c r="Q30" s="23"/>
      <c r="R30" s="23"/>
    </row>
    <row r="31" spans="1:25" s="6" customFormat="1" x14ac:dyDescent="0.25">
      <c r="B31" s="66"/>
      <c r="C31" s="70"/>
      <c r="D31" s="70"/>
      <c r="E31" s="66"/>
      <c r="F31" s="69" t="s">
        <v>60</v>
      </c>
      <c r="G31" s="68">
        <f>G30</f>
        <v>0</v>
      </c>
      <c r="H31" s="66" t="e">
        <f>G30/G31</f>
        <v>#DIV/0!</v>
      </c>
      <c r="I31" s="65" t="s">
        <v>42</v>
      </c>
      <c r="J31" s="65"/>
      <c r="K31" s="65"/>
      <c r="L31" s="65"/>
      <c r="M31" s="65"/>
    </row>
    <row r="32" spans="1:25" s="6" customFormat="1" x14ac:dyDescent="0.25">
      <c r="B32" s="66"/>
      <c r="C32" s="70"/>
      <c r="D32" s="70"/>
      <c r="E32" s="66"/>
      <c r="F32" s="68" t="s">
        <v>40</v>
      </c>
      <c r="G32" s="68">
        <v>10000</v>
      </c>
      <c r="H32" s="66"/>
      <c r="I32" s="65"/>
      <c r="J32" s="65"/>
      <c r="K32" s="65"/>
      <c r="L32" s="65"/>
      <c r="M32" s="65"/>
    </row>
    <row r="33" spans="2:21" s="6" customFormat="1" x14ac:dyDescent="0.25">
      <c r="B33" s="66"/>
      <c r="C33" s="70"/>
      <c r="D33" s="70"/>
      <c r="E33" s="66"/>
      <c r="F33" s="69" t="s">
        <v>41</v>
      </c>
      <c r="G33" s="69">
        <f>G25*G32</f>
        <v>3940000</v>
      </c>
      <c r="H33" s="66" t="e">
        <f>G33/D27</f>
        <v>#DIV/0!</v>
      </c>
      <c r="I33" s="65"/>
      <c r="J33" s="65"/>
      <c r="K33" s="65"/>
      <c r="L33" s="65"/>
      <c r="M33" s="65"/>
    </row>
    <row r="34" spans="2:21" s="6" customFormat="1" x14ac:dyDescent="0.25">
      <c r="B34" s="66"/>
      <c r="C34" s="70"/>
      <c r="D34" s="70"/>
      <c r="E34" s="66"/>
      <c r="F34" s="69" t="s">
        <v>19</v>
      </c>
      <c r="G34" s="69">
        <f>G33*90%</f>
        <v>3546000</v>
      </c>
      <c r="H34" s="66"/>
      <c r="I34" s="65"/>
      <c r="J34" s="65"/>
      <c r="K34" s="65"/>
      <c r="L34" s="65"/>
      <c r="M34" s="65"/>
    </row>
    <row r="35" spans="2:21" s="6" customFormat="1" x14ac:dyDescent="0.25">
      <c r="B35" s="66"/>
      <c r="C35" s="70"/>
      <c r="D35" s="70"/>
      <c r="E35" s="66"/>
      <c r="F35" s="69" t="s">
        <v>20</v>
      </c>
      <c r="G35" s="69">
        <f>G33*80%</f>
        <v>3152000</v>
      </c>
      <c r="H35" s="66"/>
      <c r="I35" s="65"/>
      <c r="J35" s="65"/>
      <c r="K35" s="65"/>
      <c r="L35" s="65"/>
      <c r="M35" s="65"/>
    </row>
    <row r="36" spans="2:21" x14ac:dyDescent="0.25">
      <c r="B36" s="70"/>
      <c r="C36" s="70"/>
      <c r="D36" s="70"/>
      <c r="E36" s="70"/>
      <c r="F36" s="70"/>
      <c r="G36" s="70"/>
      <c r="H36" s="70"/>
    </row>
    <row r="37" spans="2:21" x14ac:dyDescent="0.25">
      <c r="B37" s="70"/>
      <c r="C37" s="70"/>
      <c r="D37" s="70"/>
      <c r="E37" s="70"/>
      <c r="F37" s="70"/>
      <c r="G37" s="70"/>
      <c r="H37" s="7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70"/>
      <c r="C38" s="70"/>
      <c r="D38" s="70"/>
      <c r="E38" s="70"/>
      <c r="F38" s="70"/>
      <c r="G38" s="70"/>
      <c r="H38" s="7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70"/>
      <c r="C39" s="70"/>
      <c r="D39" s="70"/>
      <c r="E39" s="70"/>
      <c r="F39" s="70"/>
      <c r="G39" s="70"/>
      <c r="H39" s="7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70"/>
      <c r="C40" s="70"/>
      <c r="D40" s="70"/>
      <c r="E40" s="70"/>
      <c r="F40" s="70"/>
      <c r="G40" s="70"/>
      <c r="H40" s="7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70"/>
      <c r="C41" s="70"/>
      <c r="D41" s="70"/>
      <c r="E41" s="70"/>
      <c r="F41" s="70"/>
      <c r="G41" s="70"/>
      <c r="H41" s="7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70"/>
      <c r="C42" s="70"/>
      <c r="D42" s="70"/>
      <c r="E42" s="70"/>
      <c r="F42" s="70"/>
      <c r="G42" s="70"/>
      <c r="H42" s="70"/>
      <c r="N42" s="6"/>
      <c r="O42" s="23"/>
      <c r="P42" s="23"/>
      <c r="Q42" s="23"/>
      <c r="R42" s="23"/>
      <c r="S42" s="6"/>
      <c r="T42" s="6"/>
      <c r="U42" s="6"/>
    </row>
    <row r="43" spans="2:21" x14ac:dyDescent="0.25">
      <c r="B43" s="70"/>
      <c r="C43" s="70"/>
      <c r="D43" s="70"/>
      <c r="E43" s="70"/>
      <c r="F43" s="70"/>
      <c r="G43" s="70"/>
      <c r="H43" s="7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70"/>
      <c r="C44" s="70"/>
      <c r="D44" s="70"/>
      <c r="E44" s="70"/>
      <c r="F44" s="70"/>
      <c r="G44" s="70"/>
      <c r="H44" s="7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23"/>
      <c r="P52" s="23"/>
      <c r="Q52" s="23"/>
      <c r="R52" s="23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31" zoomScale="130" zoomScaleNormal="130" workbookViewId="0">
      <selection activeCell="S34" sqref="S34"/>
    </sheetView>
  </sheetViews>
  <sheetFormatPr defaultRowHeight="15" x14ac:dyDescent="0.25"/>
  <sheetData>
    <row r="117" spans="6:13" x14ac:dyDescent="0.25">
      <c r="F117" s="90" t="s">
        <v>55</v>
      </c>
      <c r="G117" s="90"/>
      <c r="H117" s="90"/>
      <c r="I117" s="90"/>
      <c r="J117" s="90"/>
      <c r="K117" s="90"/>
      <c r="L117" s="90"/>
      <c r="M117" s="9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Q59:R59"/>
  <sheetViews>
    <sheetView workbookViewId="0">
      <selection activeCell="A92" sqref="A92"/>
    </sheetView>
  </sheetViews>
  <sheetFormatPr defaultRowHeight="15" x14ac:dyDescent="0.25"/>
  <sheetData>
    <row r="59" spans="17:18" x14ac:dyDescent="0.25">
      <c r="Q59" t="s">
        <v>78</v>
      </c>
      <c r="R59">
        <v>12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79" workbookViewId="0">
      <selection activeCell="Q118" sqref="Q11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2025-02-03T11:42:43Z</dcterms:modified>
</cp:coreProperties>
</file>