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antacruz West\Dhanasingh Moss (1301)\"/>
    </mc:Choice>
  </mc:AlternateContent>
  <xr:revisionPtr revIDLastSave="0" documentId="13_ncr:1_{2A4018F5-2BB5-4C8D-9CE7-997AD9EC675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 (1301)" sheetId="23" r:id="rId2"/>
    <sheet name="20-20" sheetId="4" r:id="rId3"/>
    <sheet name="RR" sheetId="42" r:id="rId4"/>
    <sheet name="Area Page" sheetId="45" r:id="rId5"/>
    <sheet name="Rates" sheetId="46" r:id="rId6"/>
  </sheets>
  <externalReferences>
    <externalReference r:id="rId7"/>
  </externalReferences>
  <calcPr calcId="191029"/>
</workbook>
</file>

<file path=xl/calcChain.xml><?xml version="1.0" encoding="utf-8"?>
<calcChain xmlns="http://schemas.openxmlformats.org/spreadsheetml/2006/main">
  <c r="H33" i="23" l="1"/>
  <c r="G42" i="23"/>
  <c r="G41" i="23"/>
  <c r="G40" i="23"/>
  <c r="O3" i="4"/>
  <c r="P3" i="4" s="1"/>
  <c r="O4" i="4"/>
  <c r="P4" i="4" s="1"/>
  <c r="O5" i="4"/>
  <c r="P5" i="4" s="1"/>
  <c r="O6" i="4"/>
  <c r="P6" i="4"/>
  <c r="O7" i="4"/>
  <c r="P7" i="4" s="1"/>
  <c r="O8" i="4"/>
  <c r="P8" i="4"/>
  <c r="O9" i="4"/>
  <c r="P9" i="4" s="1"/>
  <c r="O10" i="4"/>
  <c r="P10" i="4"/>
  <c r="O11" i="4"/>
  <c r="P11" i="4" s="1"/>
  <c r="P2" i="4"/>
  <c r="O2" i="4"/>
  <c r="G8" i="4"/>
  <c r="G10" i="4"/>
  <c r="G11" i="4"/>
  <c r="G12" i="4"/>
  <c r="C3" i="4" l="1"/>
  <c r="C4" i="4"/>
  <c r="D4" i="4" s="1"/>
  <c r="C5" i="4"/>
  <c r="D5" i="4" s="1"/>
  <c r="C6" i="4"/>
  <c r="D6" i="4" s="1"/>
  <c r="C7" i="4"/>
  <c r="D7" i="4" s="1"/>
  <c r="C8" i="4"/>
  <c r="D8" i="4" s="1"/>
  <c r="C2" i="4"/>
  <c r="D2" i="4" s="1"/>
  <c r="I4" i="23"/>
  <c r="I3" i="23"/>
  <c r="D3" i="4"/>
  <c r="C9" i="4"/>
  <c r="G9" i="4" s="1"/>
  <c r="C10" i="4"/>
  <c r="C11" i="4"/>
  <c r="C1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D9" i="4" l="1"/>
  <c r="I5" i="23"/>
  <c r="I8" i="23" s="1"/>
  <c r="P12" i="4"/>
  <c r="R9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5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F40" i="23" s="1"/>
  <c r="C21" i="23"/>
  <c r="J18" i="4"/>
  <c r="I18" i="4"/>
  <c r="J17" i="4"/>
  <c r="I17" i="4"/>
  <c r="J16" i="4"/>
  <c r="I16" i="4"/>
  <c r="J15" i="4"/>
  <c r="I15" i="4"/>
  <c r="F42" i="23" l="1"/>
  <c r="F41" i="23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F12" i="4"/>
  <c r="H12" i="4" s="1"/>
  <c r="F9" i="4"/>
  <c r="F8" i="4"/>
  <c r="F11" i="4"/>
  <c r="H11" i="4" s="1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<sst xmlns="http://schemas.openxmlformats.org/spreadsheetml/2006/main" count="117" uniqueCount="91">
  <si>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</si>
  <si>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</si>
  <si>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</si>
  <si>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</si>
  <si>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</si>
  <si>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</si>
  <si>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</si>
  <si>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</si>
  <si>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</si>
  <si>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</si>
  <si>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</si>
  <si>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</si>
  <si>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</si>
  <si>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</si>
  <si>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</si>
  <si>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</si>
  <si>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</si>
  <si>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</si>
  <si>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</si>
  <si>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</si>
  <si>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</si>
  <si>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</si>
  <si>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</si>
  <si>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</si>
  <si>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</si>
  <si>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</si>
  <si>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</si>
  <si>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</si>
  <si>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</si>
  <si>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</si>
  <si>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</si>
  <si>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</si>
  <si>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</si>
  <si>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</si>
  <si>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</si>
  <si>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</si>
  <si>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</si>
  <si>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</si>
  <si>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</si>
  <si>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</si>
  <si>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</si>
  <si>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</si>
  <si>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</si>
  <si>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</si>
  <si>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</si>
  <si>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</si>
  <si>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</si>
  <si>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</si>
  <si>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</si>
  <si>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</si>
  <si>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</si>
  <si>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</si>
  <si>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</si>
  <si>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</si>
  <si>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</si>
  <si>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</si>
  <si>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</si>
  <si>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</si>
  <si>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</si>
  <si>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</si>
  <si>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</si>
  <si>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</si>
  <si>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</si>
  <si>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</si>
  <si>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</si>
  <si>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</si>
  <si>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</si>
  <si>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</si>
  <si>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</si>
  <si>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</si>
  <si>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</si>
  <si>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</si>
  <si>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</si>
  <si>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SBI (RACPC - Santacruz (West)</t>
  </si>
  <si>
    <t>Dhanasingh Moses</t>
  </si>
  <si>
    <t>page</t>
  </si>
  <si>
    <t>page 53</t>
  </si>
  <si>
    <t xml:space="preserve">Excl </t>
  </si>
  <si>
    <t>13th Flr</t>
  </si>
  <si>
    <t>rate on CA</t>
  </si>
  <si>
    <t xml:space="preserve">Agreement </t>
  </si>
  <si>
    <t>18.01.2025</t>
  </si>
  <si>
    <t>Flat No. 1305</t>
  </si>
  <si>
    <t>Flat No. 1301</t>
  </si>
  <si>
    <t>SBI -RACPC - Santacruz (West) -  Dhanasingh Moses -flat no - 1301,13th floor, Tower no 9, Godrej urban park, chandivali farm road, chandivali, Mumbai</t>
  </si>
  <si>
    <t>2 BHK</t>
  </si>
  <si>
    <t>Lead No. 14057</t>
  </si>
  <si>
    <t>Built up area (10%)</t>
  </si>
  <si>
    <t>Dhanasingh Moses (Flat No. 1301)</t>
  </si>
  <si>
    <t>BUA (10%)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</si>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</sst>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5" fillId="0" borderId="0" xfId="0" applyNumberFormat="1" applyFont="1"/>
    <xf numFmtId="43" fontId="18" fillId="0" borderId="0" xfId="0" applyNumberFormat="1" applyFont="1"/>
    <xf numFmtId="0" fontId="18" fillId="0" borderId="0" xfId="0" applyFont="1"/>
    <xf numFmtId="2" fontId="2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1" fillId="0" borderId="0" xfId="0" applyNumberFormat="1" applyFont="1"/>
    <xf numFmtId="0" fontId="18" fillId="0" borderId="0" xfId="0" applyFont="1" applyAlignment="1">
      <alignment horizontal="center"/>
    </xf>
    <xf numFmtId="0" fontId="17" fillId="0" borderId="0" xfId="0" applyFont="1"/>
    <xf numFmtId="2" fontId="18" fillId="0" borderId="0" xfId="0" applyNumberFormat="1" applyFont="1"/>
    <xf numFmtId="1" fontId="18" fillId="0" borderId="0" xfId="0" applyNumberFormat="1" applyFont="1"/>
    <xf numFmtId="0" fontId="18" fillId="0" borderId="0" xfId="0" applyFont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0" fontId="19" fillId="0" borderId="8" xfId="0" applyFont="1" applyBorder="1" applyAlignment="1">
      <alignment horizontal="center"/>
    </xf>
    <xf numFmtId="43" fontId="19" fillId="0" borderId="8" xfId="1" applyFont="1" applyFill="1" applyBorder="1"/>
    <xf numFmtId="0" fontId="19" fillId="0" borderId="0" xfId="0" applyFont="1"/>
    <xf numFmtId="0" fontId="4" fillId="0" borderId="2" xfId="0" applyFont="1" applyBorder="1"/>
    <xf numFmtId="0" fontId="6" fillId="0" borderId="0" xfId="0" applyFont="1" applyAlignment="1">
      <alignment horizontal="center"/>
    </xf>
    <xf numFmtId="43" fontId="6" fillId="0" borderId="0" xfId="1" applyFont="1" applyBorder="1"/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right"/>
    </xf>
    <xf numFmtId="3" fontId="6" fillId="2" borderId="0" xfId="0" applyNumberFormat="1" applyFont="1" applyFill="1"/>
    <xf numFmtId="43" fontId="6" fillId="0" borderId="0" xfId="0" applyNumberFormat="1" applyFont="1"/>
    <xf numFmtId="43" fontId="4" fillId="0" borderId="7" xfId="0" applyNumberFormat="1" applyFont="1" applyBorder="1"/>
    <xf numFmtId="1" fontId="4" fillId="0" borderId="0" xfId="0" applyNumberFormat="1" applyFont="1"/>
    <xf numFmtId="43" fontId="6" fillId="2" borderId="0" xfId="1" applyFont="1" applyFill="1" applyAlignment="1">
      <alignment horizontal="center"/>
    </xf>
    <xf numFmtId="0" fontId="6" fillId="2" borderId="0" xfId="0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197827</xdr:colOff>
      <xdr:row>9</xdr:row>
      <xdr:rowOff>29308</xdr:rowOff>
    </xdr:from>
    <xdr:to>
      <xdr:col>14</xdr:col>
      <xdr:colOff>146993</xdr:colOff>
      <xdr:row>15</xdr:row>
      <xdr:rowOff>130626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051DB-895D-4001-89B1-785556E1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9058" y="1985596"/>
          <a:ext cx="8507012" cy="1486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149</xdr:row>
      <xdr:rowOff>0</xdr:rowOff>
    </xdr:from>
    <xdr:to>
      <xdr:col>11</xdr:col>
      <xdr:colOff>534410</xdr:colOff>
      <xdr:row>189</xdr:row>
      <xdr:rowOff>182064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1353E3-8576-BD2C-BC8E-8CDA26035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98000"/>
          <a:ext cx="7240010" cy="780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57150</xdr:rowOff>
    </xdr:from>
    <xdr:to>
      <xdr:col>16</xdr:col>
      <xdr:colOff>210941</xdr:colOff>
      <xdr:row>102</xdr:row>
      <xdr:rowOff>163110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43EB5-9E91-8318-CB8B-BDB5A552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155150"/>
          <a:ext cx="9964541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10</xdr:col>
      <xdr:colOff>515259</xdr:colOff>
      <xdr:row>54</xdr:row>
      <xdr:rowOff>105175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2D3E7F-2F57-D22A-44AB-2D9C04E87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7524750"/>
          <a:ext cx="6516009" cy="2867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13</xdr:col>
      <xdr:colOff>363107</xdr:colOff>
      <xdr:row>143</xdr:row>
      <xdr:rowOff>10563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36B3299-A272-6E4F-FCEA-00544E6A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93500"/>
          <a:ext cx="8287907" cy="7440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562904</xdr:colOff>
      <xdr:row>37</xdr:row>
      <xdr:rowOff>10510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D4B8BD-22FF-9945-F3B4-03BE9A4B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6658904" cy="7059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296252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EEBE2-D4FF-03B3-6B7E-FEABCDF8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1852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277199</xdr:colOff>
      <xdr:row>87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48590E-7141-F396-DEA8-CAF04910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6982799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11</xdr:col>
      <xdr:colOff>286726</xdr:colOff>
      <xdr:row>126</xdr:row>
      <xdr:rowOff>143879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20F6E8-37E3-30DC-F564-7C7F553A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6992326" cy="7192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14</xdr:col>
      <xdr:colOff>515613</xdr:colOff>
      <xdr:row>161</xdr:row>
      <xdr:rowOff>124720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13423F-FC8E-FA0B-0439-CAEEC2041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9050013" cy="6411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14</xdr:col>
      <xdr:colOff>220297</xdr:colOff>
      <xdr:row>205</xdr:row>
      <xdr:rowOff>163064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0892A7-A05A-7401-8587-FBA9A29D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8754697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13</xdr:col>
      <xdr:colOff>563160</xdr:colOff>
      <xdr:row>250</xdr:row>
      <xdr:rowOff>86854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B1C523-137A-7BE3-0433-581D4E570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624000"/>
          <a:ext cx="8487960" cy="80878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BI\RACPC%20Santacruz%20West\Dhanasingh%20Moses%20(1305)\Dhanasingh%20moses%20(Cal%20-1305).xlsx" TargetMode="External"/><Relationship Id="rId1" Type="http://schemas.openxmlformats.org/officeDocument/2006/relationships/externalLinkPath" Target="/SBI/RACPC%20Santacruz%20West/Dhanasingh%20Moses%20(1305)/Dhanasingh%20moses%20(Cal%20-130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preciation"/>
      <sheetName val="Calculation (1305)"/>
      <sheetName val="20-20"/>
      <sheetName val="RR"/>
      <sheetName val="Area Page"/>
      <sheetName val="Rates"/>
    </sheetNames>
    <sheetDataSet>
      <sheetData sheetId="0"/>
      <sheetData sheetId="1">
        <row r="32">
          <cell r="F32">
            <v>13390000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7" t="s">
        <v>43</v>
      </c>
      <c r="H2" s="128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5"/>
  <sheetViews>
    <sheetView tabSelected="1" topLeftCell="A13" zoomScale="130" zoomScaleNormal="130" workbookViewId="0">
      <selection activeCell="C35" sqref="C3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" customWidth="1"/>
    <col min="4" max="4" width="15.5703125" style="11" bestFit="1" customWidth="1"/>
    <col min="5" max="5" width="8.28515625" customWidth="1"/>
    <col min="6" max="6" width="24.5703125" customWidth="1"/>
    <col min="7" max="7" width="23.7109375" customWidth="1"/>
    <col min="8" max="8" width="19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6"/>
      <c r="D1" s="9"/>
    </row>
    <row r="2" spans="1:13" x14ac:dyDescent="0.25">
      <c r="A2" s="10"/>
      <c r="C2" s="117" t="s">
        <v>78</v>
      </c>
      <c r="D2" s="12"/>
      <c r="F2" s="5" t="s">
        <v>83</v>
      </c>
      <c r="G2" s="5"/>
      <c r="H2" s="105" t="s">
        <v>72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8">
        <f>C4+C5</f>
        <v>32500</v>
      </c>
      <c r="D3" s="14" t="s">
        <v>79</v>
      </c>
      <c r="F3" s="79" t="s">
        <v>66</v>
      </c>
      <c r="G3" s="92" t="s">
        <v>62</v>
      </c>
      <c r="H3" s="104">
        <v>61.16</v>
      </c>
      <c r="I3" s="81">
        <f>H3*10.764</f>
        <v>658.32623999999987</v>
      </c>
      <c r="J3" s="84"/>
      <c r="L3" t="s">
        <v>70</v>
      </c>
      <c r="M3">
        <v>314</v>
      </c>
    </row>
    <row r="4" spans="1:13" ht="30" x14ac:dyDescent="0.25">
      <c r="A4" s="15" t="s">
        <v>9</v>
      </c>
      <c r="B4" s="13"/>
      <c r="C4" s="118">
        <v>3000</v>
      </c>
      <c r="D4" s="16"/>
      <c r="F4" s="91" t="s">
        <v>85</v>
      </c>
      <c r="G4" s="92" t="s">
        <v>77</v>
      </c>
      <c r="H4" s="104">
        <v>1.44</v>
      </c>
      <c r="I4" s="81">
        <f>H4*10.764</f>
        <v>15.500159999999999</v>
      </c>
      <c r="J4" s="80"/>
      <c r="K4" s="3"/>
      <c r="L4" s="3"/>
    </row>
    <row r="5" spans="1:13" x14ac:dyDescent="0.25">
      <c r="A5" s="10" t="s">
        <v>10</v>
      </c>
      <c r="B5" s="13"/>
      <c r="C5" s="118">
        <v>29500</v>
      </c>
      <c r="D5" s="16"/>
      <c r="F5" s="5"/>
      <c r="G5" s="80"/>
      <c r="H5" s="80"/>
      <c r="I5" s="81">
        <f>SUM(I3:I4)</f>
        <v>673.82639999999992</v>
      </c>
    </row>
    <row r="6" spans="1:13" x14ac:dyDescent="0.25">
      <c r="A6" s="10" t="s">
        <v>11</v>
      </c>
      <c r="B6" s="13"/>
      <c r="C6" s="118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18">
        <v>0</v>
      </c>
      <c r="D7" s="18"/>
      <c r="E7" s="3"/>
      <c r="I7">
        <v>32000</v>
      </c>
    </row>
    <row r="8" spans="1:13" x14ac:dyDescent="0.25">
      <c r="A8" s="10" t="s">
        <v>13</v>
      </c>
      <c r="B8" s="17"/>
      <c r="C8" s="18">
        <f>C9-C7</f>
        <v>60</v>
      </c>
      <c r="D8" s="119" t="s">
        <v>90</v>
      </c>
      <c r="E8" s="119">
        <v>2024</v>
      </c>
      <c r="F8" s="5"/>
      <c r="I8">
        <f>I5*I7</f>
        <v>21562444.799999997</v>
      </c>
    </row>
    <row r="9" spans="1:13" x14ac:dyDescent="0.25">
      <c r="A9" s="10" t="s">
        <v>14</v>
      </c>
      <c r="B9" s="17"/>
      <c r="C9" s="18">
        <v>60</v>
      </c>
      <c r="D9" s="120"/>
      <c r="E9" s="92">
        <v>2025</v>
      </c>
      <c r="M9" s="78"/>
    </row>
    <row r="10" spans="1:13" ht="30" x14ac:dyDescent="0.25">
      <c r="A10" s="15" t="s">
        <v>15</v>
      </c>
      <c r="B10" s="17"/>
      <c r="C10" s="18">
        <f>90*C7/C9</f>
        <v>0</v>
      </c>
      <c r="D10" s="18"/>
      <c r="E10" s="5"/>
      <c r="F10" s="106"/>
      <c r="G10" s="106"/>
      <c r="H10" s="3"/>
      <c r="I10" s="3"/>
      <c r="J10" s="3"/>
    </row>
    <row r="11" spans="1:13" x14ac:dyDescent="0.25">
      <c r="A11" s="10"/>
      <c r="B11" s="19"/>
      <c r="C11" s="20">
        <f>C10%</f>
        <v>0</v>
      </c>
      <c r="D11" s="20"/>
      <c r="E11" s="3"/>
      <c r="F11" s="3"/>
      <c r="G11" s="3"/>
      <c r="H11" s="107"/>
      <c r="I11" s="107"/>
      <c r="J11" s="3"/>
    </row>
    <row r="12" spans="1:13" ht="18.75" x14ac:dyDescent="0.3">
      <c r="A12" s="10" t="s">
        <v>16</v>
      </c>
      <c r="B12" s="13"/>
      <c r="C12" s="118">
        <f>C6*C11</f>
        <v>0</v>
      </c>
      <c r="D12" s="16"/>
      <c r="E12" s="4"/>
      <c r="F12" s="108"/>
      <c r="G12" s="107"/>
      <c r="H12" s="109"/>
      <c r="I12" s="110"/>
      <c r="J12" s="109"/>
    </row>
    <row r="13" spans="1:13" x14ac:dyDescent="0.25">
      <c r="A13" s="10" t="s">
        <v>17</v>
      </c>
      <c r="B13" s="13"/>
      <c r="C13" s="118">
        <f>C6-C12</f>
        <v>3000</v>
      </c>
      <c r="D13" s="16"/>
      <c r="F13" s="111"/>
      <c r="G13" s="107"/>
      <c r="H13" s="112"/>
      <c r="I13" s="110"/>
      <c r="J13" s="103"/>
    </row>
    <row r="14" spans="1:13" x14ac:dyDescent="0.25">
      <c r="A14" s="10" t="s">
        <v>10</v>
      </c>
      <c r="B14" s="13"/>
      <c r="C14" s="118">
        <f>C5</f>
        <v>29500</v>
      </c>
      <c r="D14" s="16"/>
      <c r="F14" s="3"/>
      <c r="G14" s="103"/>
      <c r="H14" s="103"/>
      <c r="I14" s="110"/>
      <c r="J14" s="3"/>
    </row>
    <row r="15" spans="1:13" x14ac:dyDescent="0.25">
      <c r="B15" s="13"/>
      <c r="C15" s="118"/>
      <c r="D15" s="16"/>
      <c r="F15" s="3"/>
      <c r="G15" s="3"/>
      <c r="H15" s="103"/>
      <c r="I15" s="3"/>
      <c r="J15" s="3"/>
    </row>
    <row r="16" spans="1:13" x14ac:dyDescent="0.25">
      <c r="A16" s="21" t="s">
        <v>18</v>
      </c>
      <c r="B16" s="22"/>
      <c r="C16" s="14">
        <f>C14+C13</f>
        <v>32500</v>
      </c>
      <c r="D16" s="14"/>
      <c r="E16" s="38"/>
      <c r="F16" s="3"/>
      <c r="G16" s="3"/>
      <c r="H16" s="106"/>
      <c r="I16" s="3"/>
      <c r="J16" s="3"/>
    </row>
    <row r="17" spans="1:10" x14ac:dyDescent="0.25">
      <c r="B17" s="17"/>
      <c r="C17" s="18"/>
      <c r="D17" s="18"/>
      <c r="F17" s="3"/>
      <c r="G17" s="3"/>
      <c r="H17" s="106"/>
      <c r="I17" s="3"/>
      <c r="J17" s="3"/>
    </row>
    <row r="18" spans="1:10" ht="16.5" x14ac:dyDescent="0.3">
      <c r="A18" s="21" t="s">
        <v>62</v>
      </c>
      <c r="B18" s="5"/>
      <c r="C18" s="121">
        <v>674</v>
      </c>
      <c r="D18" s="121"/>
      <c r="E18" s="101"/>
      <c r="F18" s="3"/>
      <c r="G18" s="3"/>
      <c r="H18" s="103"/>
      <c r="I18" s="3"/>
      <c r="J18" s="3"/>
    </row>
    <row r="19" spans="1:10" x14ac:dyDescent="0.25">
      <c r="A19" s="10"/>
      <c r="B19" s="4"/>
      <c r="C19" s="122">
        <f>C18*C16</f>
        <v>21905000</v>
      </c>
      <c r="D19" s="11" t="s">
        <v>41</v>
      </c>
      <c r="E19" s="102"/>
      <c r="H19" s="4"/>
    </row>
    <row r="20" spans="1:10" x14ac:dyDescent="0.25">
      <c r="A20" s="10"/>
      <c r="B20" s="38"/>
      <c r="C20" s="23">
        <f>C19*0.98</f>
        <v>21466900</v>
      </c>
      <c r="D20" s="11" t="s">
        <v>19</v>
      </c>
      <c r="E20" s="83"/>
      <c r="F20" s="6"/>
      <c r="H20" s="78"/>
    </row>
    <row r="21" spans="1:10" x14ac:dyDescent="0.25">
      <c r="A21" s="10"/>
      <c r="C21" s="23">
        <f>C19*80%</f>
        <v>17524000</v>
      </c>
      <c r="D21" s="11" t="s">
        <v>20</v>
      </c>
      <c r="E21" s="83"/>
      <c r="F21" s="38"/>
    </row>
    <row r="22" spans="1:10" x14ac:dyDescent="0.25">
      <c r="A22" s="10"/>
      <c r="E22" s="83"/>
    </row>
    <row r="23" spans="1:10" x14ac:dyDescent="0.25">
      <c r="A23" s="24" t="s">
        <v>21</v>
      </c>
      <c r="B23" s="25"/>
      <c r="C23" s="123">
        <f>C4*D23</f>
        <v>2224200.0000000005</v>
      </c>
      <c r="D23" s="123">
        <f>C18*1.1</f>
        <v>741.40000000000009</v>
      </c>
      <c r="E23" s="83"/>
    </row>
    <row r="24" spans="1:10" x14ac:dyDescent="0.25">
      <c r="A24" s="10" t="s">
        <v>22</v>
      </c>
      <c r="E24" s="3"/>
    </row>
    <row r="25" spans="1:10" x14ac:dyDescent="0.25">
      <c r="A25" s="26" t="s">
        <v>23</v>
      </c>
      <c r="B25" s="11"/>
      <c r="C25" s="23">
        <f>C19*0.03/12</f>
        <v>54762.5</v>
      </c>
      <c r="D25" s="23"/>
      <c r="E25" s="83"/>
    </row>
    <row r="26" spans="1:10" x14ac:dyDescent="0.25">
      <c r="C26" s="23"/>
      <c r="D26" s="23"/>
      <c r="F26" s="80" t="s">
        <v>86</v>
      </c>
    </row>
    <row r="27" spans="1:10" x14ac:dyDescent="0.25">
      <c r="A27" s="5" t="s">
        <v>84</v>
      </c>
      <c r="B27" s="5"/>
      <c r="C27" s="82"/>
      <c r="D27" s="82"/>
    </row>
    <row r="28" spans="1:10" x14ac:dyDescent="0.25">
      <c r="D28" s="124"/>
    </row>
    <row r="29" spans="1:10" x14ac:dyDescent="0.25">
      <c r="A29" s="80" t="s">
        <v>80</v>
      </c>
      <c r="B29" s="80" t="s">
        <v>81</v>
      </c>
      <c r="C29" s="125">
        <v>20116299</v>
      </c>
      <c r="D29" s="126" t="s">
        <v>83</v>
      </c>
      <c r="G29" s="3"/>
      <c r="H29" s="3"/>
    </row>
    <row r="30" spans="1:10" ht="18.75" x14ac:dyDescent="0.3">
      <c r="E30" s="129" t="s">
        <v>73</v>
      </c>
      <c r="F30" s="129"/>
      <c r="G30" s="3"/>
      <c r="H30" s="3"/>
    </row>
    <row r="31" spans="1:10" ht="18.75" x14ac:dyDescent="0.3">
      <c r="E31" s="129" t="s">
        <v>88</v>
      </c>
      <c r="F31" s="129"/>
      <c r="G31" s="3"/>
      <c r="H31" s="3"/>
    </row>
    <row r="32" spans="1:10" ht="18.75" x14ac:dyDescent="0.3">
      <c r="E32" s="114" t="s">
        <v>41</v>
      </c>
      <c r="F32" s="114">
        <f>C19</f>
        <v>21905000</v>
      </c>
      <c r="G32" s="3"/>
      <c r="H32" s="3"/>
    </row>
    <row r="33" spans="1:8" ht="18.75" x14ac:dyDescent="0.3">
      <c r="E33" s="114" t="s">
        <v>19</v>
      </c>
      <c r="F33" s="114">
        <f>F32*98%</f>
        <v>21466900</v>
      </c>
      <c r="G33" s="3"/>
      <c r="H33" s="83">
        <f>F33*75%</f>
        <v>16100175</v>
      </c>
    </row>
    <row r="34" spans="1:8" ht="18.75" x14ac:dyDescent="0.3">
      <c r="E34" s="114" t="s">
        <v>20</v>
      </c>
      <c r="F34" s="114">
        <f>F32*80%</f>
        <v>17524000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ht="18.75" x14ac:dyDescent="0.3">
      <c r="E37" s="129" t="s">
        <v>73</v>
      </c>
      <c r="F37" s="129"/>
      <c r="G37" s="129"/>
      <c r="H37" s="3"/>
    </row>
    <row r="38" spans="1:8" ht="18.75" x14ac:dyDescent="0.3">
      <c r="E38" s="129" t="s">
        <v>74</v>
      </c>
      <c r="F38" s="129"/>
      <c r="G38" s="129"/>
      <c r="H38" s="3"/>
    </row>
    <row r="39" spans="1:8" ht="18.75" x14ac:dyDescent="0.3">
      <c r="E39" s="129" t="s">
        <v>83</v>
      </c>
      <c r="F39" s="129"/>
      <c r="G39" s="113" t="s">
        <v>82</v>
      </c>
      <c r="H39" s="115"/>
    </row>
    <row r="40" spans="1:8" ht="18.75" x14ac:dyDescent="0.3">
      <c r="E40" s="114" t="s">
        <v>41</v>
      </c>
      <c r="F40" s="114">
        <f>F32</f>
        <v>21905000</v>
      </c>
      <c r="G40" s="114">
        <f>'[1]Calculation (1305)'!$F$32</f>
        <v>13390000</v>
      </c>
    </row>
    <row r="41" spans="1:8" ht="18.75" x14ac:dyDescent="0.3">
      <c r="E41" s="114" t="s">
        <v>19</v>
      </c>
      <c r="F41" s="114">
        <f>F40*98%</f>
        <v>21466900</v>
      </c>
      <c r="G41" s="114">
        <f>G40*98%</f>
        <v>13122200</v>
      </c>
    </row>
    <row r="42" spans="1:8" ht="18.75" x14ac:dyDescent="0.3">
      <c r="E42" s="114" t="s">
        <v>20</v>
      </c>
      <c r="F42" s="114">
        <f>F40*80%</f>
        <v>17524000</v>
      </c>
      <c r="G42" s="114">
        <f>G40*80%</f>
        <v>10712000</v>
      </c>
    </row>
    <row r="47" spans="1:8" x14ac:dyDescent="0.25">
      <c r="A47" s="27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66" spans="1:1" ht="15.75" x14ac:dyDescent="0.25">
      <c r="A66" s="28"/>
    </row>
    <row r="85" spans="3:3" x14ac:dyDescent="0.25">
      <c r="C85" s="11">
        <f>C84*C83</f>
        <v>0</v>
      </c>
    </row>
  </sheetData>
  <mergeCells count="5">
    <mergeCell ref="E39:F39"/>
    <mergeCell ref="E37:G37"/>
    <mergeCell ref="E38:G38"/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F8" sqref="F8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87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89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674</v>
      </c>
      <c r="C2">
        <f>B2*1.1</f>
        <v>741.40000000000009</v>
      </c>
      <c r="D2" s="94">
        <f>C2*1.2</f>
        <v>889.68000000000006</v>
      </c>
      <c r="E2" s="94">
        <v>22800000</v>
      </c>
      <c r="F2" s="94">
        <f>E2/B2</f>
        <v>33827.893175074183</v>
      </c>
      <c r="G2" s="85">
        <f>E2/C2</f>
        <v>30752.630159158347</v>
      </c>
      <c r="H2">
        <f>E2/D2</f>
        <v>25627.191799298624</v>
      </c>
      <c r="I2">
        <v>9</v>
      </c>
      <c r="J2">
        <v>902</v>
      </c>
      <c r="N2">
        <v>87.68</v>
      </c>
      <c r="O2" s="93">
        <f>N2*10.764</f>
        <v>943.78751999999997</v>
      </c>
      <c r="P2" s="94">
        <f>O2*1.1</f>
        <v>1038.1662720000002</v>
      </c>
      <c r="Q2" s="94">
        <v>28721576</v>
      </c>
      <c r="R2" s="94">
        <f t="shared" ref="R2:R3" si="0">Q2/O2</f>
        <v>30432.24813992031</v>
      </c>
      <c r="S2" s="94">
        <f>Q2/P2</f>
        <v>27665.680127200274</v>
      </c>
      <c r="T2" s="94"/>
      <c r="U2" s="95"/>
      <c r="V2" s="3"/>
      <c r="W2" s="3"/>
      <c r="X2" s="3"/>
      <c r="Y2" s="3"/>
      <c r="AB2" s="40"/>
    </row>
    <row r="3" spans="1:32" x14ac:dyDescent="0.25">
      <c r="B3" s="99">
        <v>615</v>
      </c>
      <c r="C3">
        <f t="shared" ref="C3:C8" si="1">B3*1.1</f>
        <v>676.5</v>
      </c>
      <c r="D3" s="94">
        <f t="shared" ref="D3:D9" si="2">C3*1.2</f>
        <v>811.8</v>
      </c>
      <c r="E3" s="94">
        <v>21000000</v>
      </c>
      <c r="F3" s="94">
        <f t="shared" ref="F3:F6" si="3">E3/B3</f>
        <v>34146.341463414632</v>
      </c>
      <c r="G3" s="85">
        <f t="shared" ref="G3:G12" si="4">E3/C3</f>
        <v>31042.128603104215</v>
      </c>
      <c r="H3">
        <f t="shared" ref="H3:H7" si="5">E3/D3</f>
        <v>25868.440502586847</v>
      </c>
      <c r="I3">
        <v>13</v>
      </c>
      <c r="J3">
        <v>1302</v>
      </c>
      <c r="N3">
        <v>41.61</v>
      </c>
      <c r="O3" s="93">
        <f t="shared" ref="O3:O11" si="6">N3*10.764</f>
        <v>447.89003999999994</v>
      </c>
      <c r="P3" s="94">
        <f t="shared" ref="P3:P11" si="7">O3*1.1</f>
        <v>492.67904399999998</v>
      </c>
      <c r="Q3" s="94">
        <v>13756401</v>
      </c>
      <c r="R3" s="94">
        <f t="shared" si="0"/>
        <v>30713.790822408111</v>
      </c>
      <c r="S3" s="94">
        <f>Q3/P3</f>
        <v>27921.628020371008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772</v>
      </c>
      <c r="C4">
        <f t="shared" si="1"/>
        <v>849.2</v>
      </c>
      <c r="D4" s="94">
        <f t="shared" si="2"/>
        <v>1019.04</v>
      </c>
      <c r="E4" s="94">
        <v>18000000</v>
      </c>
      <c r="F4" s="94">
        <f t="shared" si="3"/>
        <v>23316.062176165804</v>
      </c>
      <c r="G4" s="85">
        <f t="shared" si="4"/>
        <v>21196.42016015073</v>
      </c>
      <c r="H4">
        <f t="shared" si="5"/>
        <v>17663.683466792274</v>
      </c>
      <c r="I4">
        <v>1</v>
      </c>
      <c r="J4">
        <v>101</v>
      </c>
      <c r="N4">
        <v>41.92</v>
      </c>
      <c r="O4" s="93">
        <f t="shared" si="6"/>
        <v>451.22687999999999</v>
      </c>
      <c r="P4" s="94">
        <f t="shared" si="7"/>
        <v>496.34956800000003</v>
      </c>
      <c r="Q4" s="94">
        <v>13470357</v>
      </c>
      <c r="R4" s="94">
        <f>Q4/O4</f>
        <v>29852.736166781553</v>
      </c>
      <c r="S4" s="94">
        <f>Q4/P4</f>
        <v>27138.851060710502</v>
      </c>
      <c r="T4" s="94"/>
      <c r="U4" s="95"/>
      <c r="V4" s="3"/>
      <c r="W4" s="3"/>
      <c r="X4" s="3"/>
      <c r="Y4" s="3"/>
    </row>
    <row r="5" spans="1:32" x14ac:dyDescent="0.25">
      <c r="B5" s="78">
        <v>944</v>
      </c>
      <c r="C5">
        <f t="shared" si="1"/>
        <v>1038.4000000000001</v>
      </c>
      <c r="D5" s="94">
        <f t="shared" si="2"/>
        <v>1246.0800000000002</v>
      </c>
      <c r="E5" s="94">
        <v>29800000</v>
      </c>
      <c r="F5" s="94">
        <f t="shared" si="3"/>
        <v>31567.796610169491</v>
      </c>
      <c r="G5" s="85">
        <f t="shared" si="4"/>
        <v>28697.996918335899</v>
      </c>
      <c r="H5">
        <f t="shared" si="5"/>
        <v>23914.99743194658</v>
      </c>
      <c r="I5">
        <v>15</v>
      </c>
      <c r="J5">
        <v>1502</v>
      </c>
      <c r="N5">
        <v>41.61</v>
      </c>
      <c r="O5" s="93">
        <f t="shared" si="6"/>
        <v>447.89003999999994</v>
      </c>
      <c r="P5" s="94">
        <f t="shared" si="7"/>
        <v>492.67904399999998</v>
      </c>
      <c r="Q5" s="94">
        <v>13825300</v>
      </c>
      <c r="R5" s="94">
        <f>Q5/O5</f>
        <v>30867.620990187686</v>
      </c>
      <c r="S5" s="94">
        <f>Q5/P5</f>
        <v>28061.473627443349</v>
      </c>
      <c r="T5" s="94"/>
      <c r="U5" s="95"/>
      <c r="V5" s="3"/>
      <c r="W5" s="3"/>
      <c r="X5" s="3"/>
      <c r="Y5" s="3"/>
    </row>
    <row r="6" spans="1:32" x14ac:dyDescent="0.25">
      <c r="B6">
        <v>640</v>
      </c>
      <c r="C6">
        <f t="shared" si="1"/>
        <v>704</v>
      </c>
      <c r="D6" s="94">
        <f t="shared" si="2"/>
        <v>844.8</v>
      </c>
      <c r="E6" s="94">
        <v>20900000</v>
      </c>
      <c r="F6" s="94">
        <f t="shared" si="3"/>
        <v>32656.25</v>
      </c>
      <c r="G6" s="85">
        <f t="shared" si="4"/>
        <v>29687.5</v>
      </c>
      <c r="H6">
        <f t="shared" si="5"/>
        <v>24739.583333333336</v>
      </c>
      <c r="O6" s="93">
        <f t="shared" si="6"/>
        <v>0</v>
      </c>
      <c r="P6" s="94">
        <f t="shared" si="7"/>
        <v>0</v>
      </c>
      <c r="Q6" s="94"/>
      <c r="R6" s="94" t="e">
        <f>Q6/O6</f>
        <v>#DIV/0!</v>
      </c>
      <c r="S6" s="94" t="e">
        <f>Q6/P6</f>
        <v>#DIV/0!</v>
      </c>
      <c r="T6" s="94"/>
      <c r="U6" s="95"/>
      <c r="V6" s="3"/>
      <c r="W6" s="3"/>
      <c r="X6" s="3"/>
      <c r="Y6" s="3"/>
    </row>
    <row r="7" spans="1:32" x14ac:dyDescent="0.25">
      <c r="B7">
        <v>400</v>
      </c>
      <c r="C7">
        <f t="shared" si="1"/>
        <v>440.00000000000006</v>
      </c>
      <c r="D7" s="94">
        <f t="shared" si="2"/>
        <v>528</v>
      </c>
      <c r="E7" s="94">
        <v>13000000</v>
      </c>
      <c r="F7" s="94">
        <f t="shared" ref="F7:F14" si="8">ROUND((E7/B7),0)</f>
        <v>32500</v>
      </c>
      <c r="G7" s="85">
        <f t="shared" si="4"/>
        <v>29545.45454545454</v>
      </c>
      <c r="H7">
        <f t="shared" si="5"/>
        <v>24621.21212121212</v>
      </c>
      <c r="O7" s="93">
        <f t="shared" si="6"/>
        <v>0</v>
      </c>
      <c r="P7" s="94">
        <f t="shared" si="7"/>
        <v>0</v>
      </c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B8">
        <v>649</v>
      </c>
      <c r="C8">
        <f t="shared" si="1"/>
        <v>713.90000000000009</v>
      </c>
      <c r="D8" s="94">
        <f t="shared" si="2"/>
        <v>856.68000000000006</v>
      </c>
      <c r="E8" s="94">
        <v>22500000</v>
      </c>
      <c r="F8" s="94">
        <f t="shared" si="8"/>
        <v>34669</v>
      </c>
      <c r="G8" s="85">
        <f t="shared" si="4"/>
        <v>31517.019190362793</v>
      </c>
      <c r="H8">
        <f t="shared" ref="H8:H13" si="9">F8/D8</f>
        <v>40.469019937432876</v>
      </c>
      <c r="O8" s="93">
        <f t="shared" si="6"/>
        <v>0</v>
      </c>
      <c r="P8" s="94">
        <f t="shared" si="7"/>
        <v>0</v>
      </c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B9">
        <v>440</v>
      </c>
      <c r="C9">
        <f t="shared" ref="C9:C12" si="10">B9*1.2</f>
        <v>528</v>
      </c>
      <c r="D9" s="94">
        <f t="shared" si="2"/>
        <v>633.6</v>
      </c>
      <c r="E9" s="94">
        <v>15500000</v>
      </c>
      <c r="F9" s="94">
        <f t="shared" si="8"/>
        <v>35227</v>
      </c>
      <c r="G9" s="85">
        <f t="shared" si="4"/>
        <v>29356.060606060608</v>
      </c>
      <c r="H9">
        <f t="shared" si="9"/>
        <v>55.59816919191919</v>
      </c>
      <c r="O9" s="93">
        <f t="shared" si="6"/>
        <v>0</v>
      </c>
      <c r="P9" s="94">
        <f t="shared" si="7"/>
        <v>0</v>
      </c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si="10"/>
        <v>0</v>
      </c>
      <c r="D10" s="94">
        <v>0</v>
      </c>
      <c r="E10" s="94"/>
      <c r="F10" s="94" t="e">
        <f t="shared" si="8"/>
        <v>#DIV/0!</v>
      </c>
      <c r="G10" s="85" t="e">
        <f t="shared" si="4"/>
        <v>#DIV/0!</v>
      </c>
      <c r="H10" t="e">
        <f t="shared" si="9"/>
        <v>#DIV/0!</v>
      </c>
      <c r="O10" s="93">
        <f t="shared" si="6"/>
        <v>0</v>
      </c>
      <c r="P10" s="94">
        <f t="shared" si="7"/>
        <v>0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10"/>
        <v>0</v>
      </c>
      <c r="D11">
        <f t="shared" ref="D11:D14" si="11">C11*1.2</f>
        <v>0</v>
      </c>
      <c r="E11" s="94"/>
      <c r="F11" t="e">
        <f t="shared" si="8"/>
        <v>#DIV/0!</v>
      </c>
      <c r="G11" s="85" t="e">
        <f t="shared" si="4"/>
        <v>#DIV/0!</v>
      </c>
      <c r="H11" t="e">
        <f t="shared" si="9"/>
        <v>#DIV/0!</v>
      </c>
      <c r="O11" s="93">
        <f t="shared" si="6"/>
        <v>0</v>
      </c>
      <c r="P11" s="94">
        <f t="shared" si="7"/>
        <v>0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10"/>
        <v>0</v>
      </c>
      <c r="D12">
        <f t="shared" si="11"/>
        <v>0</v>
      </c>
      <c r="E12" s="94"/>
      <c r="F12" t="e">
        <f t="shared" si="8"/>
        <v>#DIV/0!</v>
      </c>
      <c r="G12" s="85" t="e">
        <f t="shared" si="4"/>
        <v>#DIV/0!</v>
      </c>
      <c r="H12" t="e">
        <f t="shared" si="9"/>
        <v>#DIV/0!</v>
      </c>
      <c r="I12">
        <f t="shared" ref="I12:I14" si="12">U12</f>
        <v>0</v>
      </c>
      <c r="J12">
        <f t="shared" ref="J12:J14" si="13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4">B13*1.1</f>
        <v>0</v>
      </c>
      <c r="D13">
        <f t="shared" si="11"/>
        <v>0</v>
      </c>
      <c r="E13" s="94"/>
      <c r="F13" t="e">
        <f t="shared" si="8"/>
        <v>#DIV/0!</v>
      </c>
      <c r="G13" t="e">
        <f t="shared" ref="G13:G14" si="15">ROUND((E13/C13),0)</f>
        <v>#DIV/0!</v>
      </c>
      <c r="H13" t="e">
        <f t="shared" si="9"/>
        <v>#DIV/0!</v>
      </c>
      <c r="I13">
        <f t="shared" si="12"/>
        <v>0</v>
      </c>
      <c r="J13">
        <f t="shared" si="13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4"/>
        <v>0</v>
      </c>
      <c r="D14">
        <f t="shared" si="11"/>
        <v>0</v>
      </c>
      <c r="E14" s="94"/>
      <c r="F14" t="e">
        <f t="shared" si="8"/>
        <v>#DIV/0!</v>
      </c>
      <c r="G14" t="e">
        <f t="shared" si="15"/>
        <v>#DIV/0!</v>
      </c>
      <c r="H14" t="e">
        <f t="shared" ref="H14" si="16">ROUND((E14/D14),0)</f>
        <v>#DIV/0!</v>
      </c>
      <c r="I14">
        <f t="shared" si="12"/>
        <v>0</v>
      </c>
      <c r="J14">
        <f t="shared" si="13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94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94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94"/>
      <c r="T16" s="94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94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4"/>
      <c r="T17" s="94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94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0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30" t="s">
        <v>55</v>
      </c>
      <c r="G117" s="130"/>
      <c r="H117" s="130"/>
      <c r="I117" s="130"/>
      <c r="J117" s="130"/>
      <c r="K117" s="130"/>
      <c r="L117" s="130"/>
      <c r="M117" s="13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50:T157"/>
  <sheetViews>
    <sheetView topLeftCell="A49" workbookViewId="0">
      <selection activeCell="A57" sqref="A57:XFD62"/>
    </sheetView>
  </sheetViews>
  <sheetFormatPr defaultRowHeight="15" x14ac:dyDescent="0.25"/>
  <sheetData>
    <row r="50" spans="20:20" x14ac:dyDescent="0.25">
      <c r="T50" t="s">
        <v>76</v>
      </c>
    </row>
    <row r="81" spans="18:19" x14ac:dyDescent="0.25">
      <c r="R81" t="s">
        <v>75</v>
      </c>
      <c r="S81">
        <v>69</v>
      </c>
    </row>
    <row r="157" spans="14:15" x14ac:dyDescent="0.25">
      <c r="N157" t="s">
        <v>75</v>
      </c>
      <c r="O157">
        <v>71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84" workbookViewId="0">
      <selection activeCell="A209" sqref="A20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 (1301)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2025-02-04T09:54:00Z</dcterms:modified>
</cp:coreProperties>
</file>