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93AD485E-358E-4E67-A704-2F3A7D3A4DF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Area page" sheetId="10" r:id="rId2"/>
    <sheet name="20-20" sheetId="11" r:id="rId3"/>
    <sheet name="Rate" sheetId="12" r:id="rId4"/>
    <sheet name="RR" sheetId="13" r:id="rId5"/>
  </sheets>
  <calcPr calcId="191029"/>
</workbook>
</file>

<file path=xl/calcChain.xml><?xml version="1.0" encoding="utf-8"?>
<calcChain xmlns="http://schemas.openxmlformats.org/spreadsheetml/2006/main">
  <c r="M5" i="11" l="1"/>
  <c r="O4" i="11"/>
  <c r="P4" i="11"/>
  <c r="O5" i="11"/>
  <c r="P5" i="11"/>
  <c r="O6" i="11"/>
  <c r="P6" i="11"/>
  <c r="O7" i="11"/>
  <c r="P7" i="11"/>
  <c r="O8" i="11"/>
  <c r="P8" i="11"/>
  <c r="O9" i="11"/>
  <c r="P9" i="11"/>
  <c r="M4" i="11"/>
  <c r="P3" i="11"/>
  <c r="O3" i="11"/>
  <c r="M3" i="11"/>
  <c r="O2" i="11" l="1"/>
  <c r="L2" i="11"/>
  <c r="P2" i="11"/>
  <c r="M2" i="11"/>
  <c r="B10" i="11"/>
  <c r="F10" i="11" s="1"/>
  <c r="B7" i="11"/>
  <c r="G7" i="11"/>
  <c r="F7" i="11"/>
  <c r="B6" i="11"/>
  <c r="F6" i="11" s="1"/>
  <c r="F3" i="11"/>
  <c r="H3" i="11"/>
  <c r="F4" i="11"/>
  <c r="G4" i="11"/>
  <c r="F5" i="11"/>
  <c r="G6" i="11"/>
  <c r="F8" i="11"/>
  <c r="F9" i="11"/>
  <c r="G10" i="11"/>
  <c r="H10" i="11"/>
  <c r="F11" i="11"/>
  <c r="G11" i="11"/>
  <c r="H11" i="11"/>
  <c r="F12" i="11"/>
  <c r="G12" i="11"/>
  <c r="H12" i="11"/>
  <c r="F13" i="11"/>
  <c r="G13" i="11"/>
  <c r="H13" i="11"/>
  <c r="C3" i="11"/>
  <c r="D3" i="11" s="1"/>
  <c r="C4" i="11"/>
  <c r="D4" i="11"/>
  <c r="H4" i="11" s="1"/>
  <c r="C5" i="11"/>
  <c r="G5" i="11" s="1"/>
  <c r="D5" i="11"/>
  <c r="H5" i="11" s="1"/>
  <c r="D6" i="11"/>
  <c r="H6" i="11" s="1"/>
  <c r="H7" i="11"/>
  <c r="C8" i="11"/>
  <c r="G8" i="11" s="1"/>
  <c r="C9" i="11"/>
  <c r="G9" i="11" s="1"/>
  <c r="D10" i="11"/>
  <c r="C11" i="11"/>
  <c r="D11" i="11"/>
  <c r="C12" i="11"/>
  <c r="D12" i="11"/>
  <c r="C13" i="11"/>
  <c r="D13" i="11"/>
  <c r="C14" i="11"/>
  <c r="D14" i="11"/>
  <c r="H2" i="11"/>
  <c r="G2" i="11"/>
  <c r="F2" i="11"/>
  <c r="D2" i="11"/>
  <c r="C2" i="11"/>
  <c r="D9" i="11" l="1"/>
  <c r="H9" i="11" s="1"/>
  <c r="D8" i="11"/>
  <c r="H8" i="11" s="1"/>
  <c r="G3" i="11"/>
  <c r="C20" i="1"/>
  <c r="E11" i="1"/>
  <c r="B20" i="1" s="1"/>
  <c r="I3" i="1"/>
  <c r="I4" i="1" s="1"/>
  <c r="B3" i="1"/>
  <c r="C7" i="1"/>
  <c r="C6" i="1"/>
  <c r="B7" i="1"/>
  <c r="C16" i="1"/>
  <c r="C10" i="1"/>
  <c r="C5" i="1"/>
  <c r="C11" i="1" l="1"/>
  <c r="C12" i="1" s="1"/>
  <c r="C13" i="1" s="1"/>
  <c r="C17" i="1" s="1"/>
  <c r="C21" i="1" l="1"/>
  <c r="E29" i="1"/>
  <c r="C19" i="1"/>
  <c r="C18" i="1"/>
  <c r="E31" i="1" l="1"/>
  <c r="E30" i="1"/>
  <c r="B8" i="1"/>
  <c r="B10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<sst xmlns="http://schemas.openxmlformats.org/spreadsheetml/2006/main" count="55" uniqueCount="47">
  <si>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</si>
  <si>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</si>
  <si>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</si>
  <si>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</si>
  <si>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</si>
  <si>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</si>
  <si>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</si>
  <si>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</si>
  <si>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</si>
  <si>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</si>
  <si>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</si>
  <si>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</si>
  <si>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</si>
  <si>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</si>
  <si>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</si>
  <si>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</si>
  <si>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</si>
  <si>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</si>
  <si>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</si>
  <si>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CB - Dadar East) - Vijayalakshmi Mahale - Flat no - G-3, ground floor, Adinath tower, H wing co operative housing society Ltd, Dahisar</t>
  </si>
  <si>
    <t>Lead No. 14054</t>
  </si>
  <si>
    <t>Sq. M.</t>
  </si>
  <si>
    <t>Sq. Ft.</t>
  </si>
  <si>
    <t>As per Agreement</t>
  </si>
  <si>
    <t>CA</t>
  </si>
  <si>
    <t>BUA (20%)</t>
  </si>
  <si>
    <t>Vijayalakshmi Mahale</t>
  </si>
  <si>
    <t>FMV</t>
  </si>
  <si>
    <t>Sr. No.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</si>
  <si>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</si>
  <si>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</si>
  <si>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</si>
  <si>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</si>
  <si>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</si>
  <si>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Floor</t>
  </si>
  <si>
    <t>CA Rate</t>
  </si>
  <si>
    <t>BUA Rate</t>
  </si>
  <si>
    <t>Flat No / Shop</t>
  </si>
  <si>
    <t>C16</t>
  </si>
  <si>
    <t>OC</t>
  </si>
  <si>
    <t>Zone</t>
  </si>
  <si>
    <t>89/416</t>
  </si>
  <si>
    <t>Flat</t>
  </si>
  <si>
    <t>Shop</t>
  </si>
  <si>
    <t xml:space="preserve">Agreeement </t>
  </si>
  <si>
    <t>08.10.2015</t>
  </si>
  <si>
    <t>CB (Dadar East) Flat -G3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</si>
</sst>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5" xfId="0" applyBorder="1"/>
    <xf numFmtId="43" fontId="0" fillId="0" borderId="0" xfId="0" applyNumberFormat="1"/>
    <xf numFmtId="0" fontId="3" fillId="0" borderId="0" xfId="0" applyFont="1"/>
    <xf numFmtId="0" fontId="0" fillId="0" borderId="1" xfId="0" applyBorder="1"/>
    <xf numFmtId="0" fontId="3" fillId="0" borderId="4" xfId="0" applyFont="1" applyBorder="1"/>
    <xf numFmtId="43" fontId="3" fillId="0" borderId="0" xfId="0" applyNumberFormat="1" applyFont="1"/>
    <xf numFmtId="0" fontId="4" fillId="0" borderId="0" xfId="2" applyFill="1" applyBorder="1" applyAlignment="1" applyProtection="1"/>
    <xf numFmtId="0" fontId="6" fillId="0" borderId="1" xfId="0" applyFont="1" applyBorder="1" applyAlignment="1">
      <alignment horizontal="center"/>
    </xf>
    <xf numFmtId="43" fontId="5" fillId="0" borderId="1" xfId="0" applyNumberFormat="1" applyFont="1" applyBorder="1"/>
    <xf numFmtId="10" fontId="5" fillId="0" borderId="1" xfId="1" applyNumberFormat="1" applyFont="1" applyBorder="1"/>
    <xf numFmtId="43" fontId="5" fillId="0" borderId="1" xfId="1" applyFont="1" applyBorder="1"/>
    <xf numFmtId="0" fontId="6" fillId="0" borderId="1" xfId="0" applyFont="1" applyBorder="1" applyAlignment="1">
      <alignment horizontal="center" wrapText="1"/>
    </xf>
    <xf numFmtId="0" fontId="7" fillId="2" borderId="1" xfId="0" applyFont="1" applyFill="1" applyBorder="1"/>
    <xf numFmtId="43" fontId="7" fillId="2" borderId="1" xfId="0" applyNumberFormat="1" applyFont="1" applyFill="1" applyBorder="1"/>
    <xf numFmtId="43" fontId="6" fillId="2" borderId="1" xfId="0" applyNumberFormat="1" applyFont="1" applyFill="1" applyBorder="1"/>
    <xf numFmtId="0" fontId="7" fillId="2" borderId="1" xfId="1" applyNumberFormat="1" applyFont="1" applyFill="1" applyBorder="1"/>
    <xf numFmtId="0" fontId="7" fillId="2" borderId="1" xfId="1" applyNumberFormat="1" applyFont="1" applyFill="1" applyBorder="1" applyAlignment="1">
      <alignment wrapText="1"/>
    </xf>
    <xf numFmtId="10" fontId="7" fillId="2" borderId="1" xfId="1" applyNumberFormat="1" applyFont="1" applyFill="1" applyBorder="1"/>
    <xf numFmtId="43" fontId="7" fillId="2" borderId="1" xfId="1" applyFont="1" applyFill="1" applyBorder="1"/>
    <xf numFmtId="164" fontId="0" fillId="0" borderId="1" xfId="0" applyNumberFormat="1" applyBorder="1"/>
    <xf numFmtId="165" fontId="3" fillId="0" borderId="1" xfId="0" applyNumberFormat="1" applyFont="1" applyBorder="1"/>
    <xf numFmtId="0" fontId="9" fillId="3" borderId="0" xfId="0" applyFont="1" applyFill="1"/>
    <xf numFmtId="0" fontId="0" fillId="3" borderId="0" xfId="0" applyFill="1"/>
    <xf numFmtId="0" fontId="9" fillId="0" borderId="0" xfId="0" applyFont="1" applyAlignment="1">
      <alignment horizont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9" fillId="3" borderId="0" xfId="0" applyFont="1" applyFill="1" applyAlignment="1">
      <alignment horizontal="center" vertical="center"/>
    </xf>
    <xf numFmtId="2" fontId="9" fillId="3" borderId="0" xfId="0" applyNumberFormat="1" applyFont="1" applyFill="1" applyAlignment="1">
      <alignment horizontal="center"/>
    </xf>
    <xf numFmtId="1" fontId="9" fillId="3" borderId="0" xfId="0" applyNumberFormat="1" applyFont="1" applyFill="1" applyAlignment="1">
      <alignment horizontal="center"/>
    </xf>
    <xf numFmtId="43" fontId="10" fillId="0" borderId="1" xfId="1" applyFont="1" applyFill="1" applyBorder="1"/>
    <xf numFmtId="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3" fontId="0" fillId="0" borderId="0" xfId="1" applyFont="1"/>
    <xf numFmtId="1" fontId="0" fillId="0" borderId="0" xfId="0" applyNumberFormat="1"/>
    <xf numFmtId="1" fontId="0" fillId="3" borderId="0" xfId="0" applyNumberFormat="1" applyFill="1"/>
    <xf numFmtId="43" fontId="8" fillId="0" borderId="1" xfId="0" applyNumberFormat="1" applyFont="1" applyBorder="1" applyAlignment="1">
      <alignment horizontal="center"/>
    </xf>
    <xf numFmtId="0" fontId="11" fillId="4" borderId="0" xfId="0" applyFont="1" applyFill="1"/>
    <xf numFmtId="43" fontId="11" fillId="4" borderId="0" xfId="0" applyNumberFormat="1" applyFont="1" applyFill="1"/>
    <xf numFmtId="0" fontId="12" fillId="0" borderId="0" xfId="0" applyFont="1"/>
    <xf numFmtId="0" fontId="13" fillId="3" borderId="0" xfId="0" applyFont="1" applyFill="1"/>
    <xf numFmtId="0" fontId="10" fillId="0" borderId="1" xfId="0" applyFont="1" applyBorder="1" applyAlignment="1">
      <alignment horizontal="center"/>
    </xf>
    <xf numFmtId="0" fontId="0" fillId="0" borderId="0" xfId="0" applyFill="1"/>
    <xf numFmtId="43" fontId="3" fillId="0" borderId="0" xfId="0" applyNumberFormat="1" applyFont="1" applyFill="1"/>
    <xf numFmtId="0" fontId="9" fillId="0" borderId="0" xfId="0" applyFont="1" applyFill="1"/>
    <xf numFmtId="43" fontId="9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0" fontId="14" fillId="0" borderId="2" xfId="0" applyFont="1" applyFill="1" applyBorder="1"/>
    <xf numFmtId="0" fontId="14" fillId="0" borderId="3" xfId="0" applyFont="1" applyFill="1" applyBorder="1"/>
    <xf numFmtId="0" fontId="15" fillId="0" borderId="1" xfId="0" applyFont="1" applyFill="1" applyBorder="1"/>
    <xf numFmtId="0" fontId="16" fillId="0" borderId="1" xfId="0" applyFont="1" applyFill="1" applyBorder="1" applyAlignment="1">
      <alignment horizontal="center" wrapText="1"/>
    </xf>
    <xf numFmtId="43" fontId="15" fillId="0" borderId="1" xfId="1" applyFont="1" applyFill="1" applyBorder="1"/>
    <xf numFmtId="0" fontId="15" fillId="0" borderId="1" xfId="0" applyFont="1" applyFill="1" applyBorder="1" applyAlignment="1">
      <alignment wrapText="1"/>
    </xf>
    <xf numFmtId="10" fontId="15" fillId="0" borderId="1" xfId="0" applyNumberFormat="1" applyFont="1" applyFill="1" applyBorder="1"/>
    <xf numFmtId="0" fontId="16" fillId="0" borderId="1" xfId="0" applyFont="1" applyFill="1" applyBorder="1"/>
    <xf numFmtId="43" fontId="16" fillId="0" borderId="1" xfId="0" applyNumberFormat="1" applyFont="1" applyFill="1" applyBorder="1"/>
    <xf numFmtId="43" fontId="15" fillId="0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478805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B38A4-691E-4C90-9FA9-CEC35C27C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94005" cy="7449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7</xdr:col>
      <xdr:colOff>428549</xdr:colOff>
      <xdr:row>74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58E206-8B39-423B-A373-57EB0CB6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4695749" cy="6382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11</xdr:col>
      <xdr:colOff>10462</xdr:colOff>
      <xdr:row>115</xdr:row>
      <xdr:rowOff>134406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2AB56A0-396A-4FC4-95B3-DA34455E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478000"/>
          <a:ext cx="6716062" cy="7563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13</xdr:col>
      <xdr:colOff>467896</xdr:colOff>
      <xdr:row>144</xdr:row>
      <xdr:rowOff>181718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DF06D5-E100-4B8A-81A0-032A4914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2288500"/>
          <a:ext cx="8392696" cy="5325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13</xdr:col>
      <xdr:colOff>220212</xdr:colOff>
      <xdr:row>188</xdr:row>
      <xdr:rowOff>67801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9DEB82C-F960-4FD1-8BFC-8C45A9DF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7813000"/>
          <a:ext cx="8145012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534410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3617DC-3BE8-70BD-8A92-E98E687F2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40010" cy="7382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11</xdr:col>
      <xdr:colOff>277199</xdr:colOff>
      <xdr:row>79</xdr:row>
      <xdr:rowOff>153432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F916E-157D-E8F6-9C0C-9EE32BD03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6982799" cy="7392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14</xdr:col>
      <xdr:colOff>267928</xdr:colOff>
      <xdr:row>126</xdr:row>
      <xdr:rowOff>96433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FECB4-347E-1603-52DD-2E7F9165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8802328" cy="84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14</xdr:col>
      <xdr:colOff>496560</xdr:colOff>
      <xdr:row>173</xdr:row>
      <xdr:rowOff>125012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67C0B23-BC95-B656-7877-D70EB236B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574500"/>
          <a:ext cx="9030960" cy="8507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14</xdr:col>
      <xdr:colOff>506087</xdr:colOff>
      <xdr:row>210</xdr:row>
      <xdr:rowOff>96194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17DB78-4F06-FBD0-5386-CED223B81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337500"/>
          <a:ext cx="9040487" cy="67636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14</xdr:col>
      <xdr:colOff>277455</xdr:colOff>
      <xdr:row>248</xdr:row>
      <xdr:rowOff>58089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0C5D12-C84A-8E6D-8075-02D8FBDED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576500"/>
          <a:ext cx="8811855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14</xdr:col>
      <xdr:colOff>458455</xdr:colOff>
      <xdr:row>286</xdr:row>
      <xdr:rowOff>957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7FF66D-00BE-81DE-0AD2-FB2DF1C6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7625000"/>
          <a:ext cx="8992855" cy="6858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14</xdr:col>
      <xdr:colOff>429876</xdr:colOff>
      <xdr:row>321</xdr:row>
      <xdr:rowOff>143799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EB4483A-B813-4201-1336-95FB9F22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4673500"/>
          <a:ext cx="8964276" cy="6620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14</xdr:col>
      <xdr:colOff>420350</xdr:colOff>
      <xdr:row>356</xdr:row>
      <xdr:rowOff>124720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FD3E17-F7FF-997A-F164-3BFCC166C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1531500"/>
          <a:ext cx="8954750" cy="6411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201414</xdr:colOff>
      <xdr:row>44</xdr:row>
      <xdr:rowOff>86920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1A091-9C02-FD42-0A03-D242767E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55014" cy="856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topLeftCell="A13" zoomScale="130" zoomScaleNormal="130" workbookViewId="0">
      <selection activeCell="G28" sqref="G28"/>
    </sheetView>
  </sheetViews>
  <sheetFormatPr defaultRowHeight="15" x14ac:dyDescent="0.25"/>
  <cols>
    <col min="1" max="1" width="21.7109375" style="43" bestFit="1" customWidth="1"/>
    <col min="2" max="2" width="18.140625" style="47" bestFit="1" customWidth="1"/>
    <col min="3" max="3" width="21.140625" style="3" customWidth="1"/>
    <col min="4" max="4" width="11.28515625" customWidth="1"/>
    <col min="5" max="5" width="22.85546875" customWidth="1"/>
    <col min="6" max="6" width="21.7109375" bestFit="1" customWidth="1"/>
    <col min="7" max="7" width="18.85546875" bestFit="1" customWidth="1"/>
    <col min="8" max="8" width="8.28515625" customWidth="1"/>
    <col min="9" max="9" width="10.42578125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49"/>
      <c r="B1" s="50"/>
      <c r="C1" s="5"/>
      <c r="E1" s="3"/>
      <c r="I1" s="1"/>
    </row>
    <row r="2" spans="1:9" ht="16.5" x14ac:dyDescent="0.3">
      <c r="A2" s="51"/>
      <c r="B2" s="52"/>
      <c r="C2" s="12" t="s">
        <v>17</v>
      </c>
      <c r="D2" s="8"/>
      <c r="E2" s="3"/>
      <c r="F2" s="23"/>
      <c r="G2" s="23"/>
      <c r="H2" s="24" t="s">
        <v>21</v>
      </c>
      <c r="I2" s="25" t="s">
        <v>22</v>
      </c>
    </row>
    <row r="3" spans="1:9" ht="18.75" x14ac:dyDescent="0.3">
      <c r="A3" s="51" t="s">
        <v>0</v>
      </c>
      <c r="B3" s="53">
        <f>B4+B5</f>
        <v>22300</v>
      </c>
      <c r="C3" s="16">
        <v>2025</v>
      </c>
      <c r="D3" s="9"/>
      <c r="E3" s="3"/>
      <c r="F3" s="26" t="s">
        <v>23</v>
      </c>
      <c r="G3" s="25" t="s">
        <v>24</v>
      </c>
      <c r="H3" s="28">
        <v>38</v>
      </c>
      <c r="I3" s="29">
        <f>H3*10.764</f>
        <v>409.03199999999998</v>
      </c>
    </row>
    <row r="4" spans="1:9" ht="33" x14ac:dyDescent="0.3">
      <c r="A4" s="54" t="s">
        <v>1</v>
      </c>
      <c r="B4" s="53">
        <v>2800</v>
      </c>
      <c r="C4" s="16">
        <v>2007</v>
      </c>
      <c r="D4" s="37" t="s">
        <v>39</v>
      </c>
      <c r="E4" s="3"/>
      <c r="F4" s="27"/>
      <c r="G4" s="25" t="s">
        <v>25</v>
      </c>
      <c r="H4" s="28"/>
      <c r="I4" s="29">
        <f>I3*1.2</f>
        <v>490.83839999999998</v>
      </c>
    </row>
    <row r="5" spans="1:9" ht="16.5" x14ac:dyDescent="0.3">
      <c r="A5" s="51" t="s">
        <v>2</v>
      </c>
      <c r="B5" s="53">
        <v>19500</v>
      </c>
      <c r="C5" s="17">
        <f>C3-C4</f>
        <v>18</v>
      </c>
      <c r="D5" s="4"/>
      <c r="E5" s="3"/>
      <c r="I5" s="1"/>
    </row>
    <row r="6" spans="1:9" ht="16.5" x14ac:dyDescent="0.3">
      <c r="A6" s="51" t="s">
        <v>3</v>
      </c>
      <c r="B6" s="53">
        <f>B4</f>
        <v>2800</v>
      </c>
      <c r="C6" s="16">
        <f>60-C5</f>
        <v>42</v>
      </c>
      <c r="D6" s="4"/>
      <c r="E6" s="3"/>
      <c r="I6" s="1"/>
    </row>
    <row r="7" spans="1:9" ht="16.5" x14ac:dyDescent="0.3">
      <c r="A7" s="51" t="s">
        <v>4</v>
      </c>
      <c r="B7" s="51">
        <f>C5</f>
        <v>18</v>
      </c>
      <c r="C7" s="14">
        <f>491*2800</f>
        <v>1374800</v>
      </c>
      <c r="D7" s="4"/>
      <c r="E7" s="3"/>
      <c r="I7" s="1"/>
    </row>
    <row r="8" spans="1:9" ht="16.5" x14ac:dyDescent="0.3">
      <c r="A8" s="51" t="s">
        <v>5</v>
      </c>
      <c r="B8" s="51">
        <f>B9-B7</f>
        <v>42</v>
      </c>
      <c r="C8" s="13"/>
      <c r="D8" s="4"/>
      <c r="E8" s="3"/>
      <c r="I8" s="1"/>
    </row>
    <row r="9" spans="1:9" ht="16.5" x14ac:dyDescent="0.3">
      <c r="A9" s="51" t="s">
        <v>6</v>
      </c>
      <c r="B9" s="51">
        <v>60</v>
      </c>
      <c r="C9" s="13"/>
      <c r="D9" s="4"/>
      <c r="E9" s="3"/>
      <c r="I9" s="1"/>
    </row>
    <row r="10" spans="1:9" ht="33" x14ac:dyDescent="0.3">
      <c r="A10" s="54" t="s">
        <v>18</v>
      </c>
      <c r="B10" s="51">
        <f>90*B7/B9</f>
        <v>27</v>
      </c>
      <c r="C10" s="13">
        <f>100-10</f>
        <v>90</v>
      </c>
      <c r="D10" s="4"/>
      <c r="E10" s="3"/>
      <c r="I10" s="1"/>
    </row>
    <row r="11" spans="1:9" ht="16.5" x14ac:dyDescent="0.3">
      <c r="A11" s="51"/>
      <c r="B11" s="55">
        <f>B10%</f>
        <v>0.27</v>
      </c>
      <c r="C11" s="13">
        <f>C10*C5/60</f>
        <v>27</v>
      </c>
      <c r="D11" s="10"/>
      <c r="E11" s="3">
        <f>B16*1.2</f>
        <v>490.79999999999995</v>
      </c>
      <c r="I11" s="1"/>
    </row>
    <row r="12" spans="1:9" ht="16.5" x14ac:dyDescent="0.3">
      <c r="A12" s="51" t="s">
        <v>7</v>
      </c>
      <c r="B12" s="53">
        <f>B6*B11</f>
        <v>756</v>
      </c>
      <c r="C12" s="18">
        <f>C11%</f>
        <v>0.27</v>
      </c>
      <c r="D12" s="4"/>
      <c r="E12" s="3"/>
      <c r="I12" s="1"/>
    </row>
    <row r="13" spans="1:9" ht="16.5" x14ac:dyDescent="0.3">
      <c r="A13" s="51" t="s">
        <v>8</v>
      </c>
      <c r="B13" s="53">
        <f>B6-B12</f>
        <v>2044</v>
      </c>
      <c r="C13" s="19">
        <f>ROUND((C7*C12),0)</f>
        <v>371196</v>
      </c>
      <c r="D13" s="11"/>
      <c r="E13" s="3"/>
      <c r="I13" s="1"/>
    </row>
    <row r="14" spans="1:9" ht="16.5" x14ac:dyDescent="0.3">
      <c r="A14" s="51" t="s">
        <v>2</v>
      </c>
      <c r="B14" s="53">
        <f>B5</f>
        <v>19500</v>
      </c>
      <c r="C14" s="19">
        <v>409</v>
      </c>
      <c r="D14" s="9"/>
      <c r="E14" s="3"/>
      <c r="I14" s="1"/>
    </row>
    <row r="15" spans="1:9" ht="16.5" x14ac:dyDescent="0.3">
      <c r="A15" s="51" t="s">
        <v>9</v>
      </c>
      <c r="B15" s="53">
        <f>B14+B13</f>
        <v>21544</v>
      </c>
      <c r="C15" s="16">
        <v>21500</v>
      </c>
      <c r="D15" s="9"/>
      <c r="E15" s="3"/>
      <c r="I15" s="1"/>
    </row>
    <row r="16" spans="1:9" ht="16.5" x14ac:dyDescent="0.3">
      <c r="A16" s="56" t="s">
        <v>13</v>
      </c>
      <c r="B16" s="56">
        <v>409</v>
      </c>
      <c r="C16" s="14">
        <f>C15*C14</f>
        <v>8793500</v>
      </c>
      <c r="D16" s="4"/>
      <c r="E16" s="3"/>
      <c r="I16" s="1"/>
    </row>
    <row r="17" spans="1:15" ht="16.5" x14ac:dyDescent="0.3">
      <c r="A17" s="56" t="s">
        <v>10</v>
      </c>
      <c r="B17" s="57">
        <f>B16*B15</f>
        <v>8811496</v>
      </c>
      <c r="C17" s="15">
        <f>C16-C13</f>
        <v>8422304</v>
      </c>
      <c r="D17" s="20"/>
      <c r="E17" s="6"/>
      <c r="I17" s="1"/>
      <c r="O17" s="2"/>
    </row>
    <row r="18" spans="1:15" ht="16.5" x14ac:dyDescent="0.3">
      <c r="A18" s="56" t="s">
        <v>14</v>
      </c>
      <c r="B18" s="57">
        <f>B17*0.9</f>
        <v>7930346.4000000004</v>
      </c>
      <c r="C18" s="15">
        <f>C17*0.9</f>
        <v>7580073.6000000006</v>
      </c>
      <c r="D18" s="4"/>
      <c r="E18" s="3"/>
      <c r="I18" s="1"/>
      <c r="O18" s="2"/>
    </row>
    <row r="19" spans="1:15" ht="16.5" x14ac:dyDescent="0.3">
      <c r="A19" s="56" t="s">
        <v>15</v>
      </c>
      <c r="B19" s="57">
        <f>B17*0.8</f>
        <v>7049196.8000000007</v>
      </c>
      <c r="C19" s="15">
        <f>C17*0.8</f>
        <v>6737843.2000000002</v>
      </c>
      <c r="D19" s="4"/>
      <c r="E19" s="3"/>
      <c r="I19" s="1"/>
      <c r="O19" s="2"/>
    </row>
    <row r="20" spans="1:15" ht="16.5" x14ac:dyDescent="0.3">
      <c r="A20" s="56" t="s">
        <v>11</v>
      </c>
      <c r="B20" s="57">
        <f>E11*B4</f>
        <v>1374239.9999999998</v>
      </c>
      <c r="C20" s="15">
        <f>E11*B4</f>
        <v>1374239.9999999998</v>
      </c>
      <c r="D20" s="9"/>
      <c r="E20" s="2"/>
      <c r="F20" s="2"/>
      <c r="G20" s="2"/>
      <c r="I20" s="1"/>
    </row>
    <row r="21" spans="1:15" ht="16.5" x14ac:dyDescent="0.3">
      <c r="A21" s="51" t="s">
        <v>12</v>
      </c>
      <c r="B21" s="58">
        <f>B17*0.025/12</f>
        <v>18357.283333333336</v>
      </c>
      <c r="C21" s="14">
        <f>C17*0.025/12</f>
        <v>17546.466666666667</v>
      </c>
      <c r="D21" s="21"/>
      <c r="E21" s="2"/>
      <c r="F21" s="22" t="s">
        <v>20</v>
      </c>
      <c r="I21" s="2"/>
    </row>
    <row r="22" spans="1:15" x14ac:dyDescent="0.25">
      <c r="B22" s="44"/>
      <c r="C22" s="6"/>
    </row>
    <row r="23" spans="1:15" x14ac:dyDescent="0.25">
      <c r="A23" s="43" t="s">
        <v>19</v>
      </c>
      <c r="B23" s="44"/>
      <c r="C23" s="6"/>
    </row>
    <row r="24" spans="1:15" x14ac:dyDescent="0.25">
      <c r="A24" s="45" t="s">
        <v>44</v>
      </c>
      <c r="B24" s="46"/>
      <c r="C24" s="6"/>
    </row>
    <row r="25" spans="1:15" x14ac:dyDescent="0.25">
      <c r="A25" s="45" t="s">
        <v>45</v>
      </c>
      <c r="B25" s="46">
        <v>4507709</v>
      </c>
      <c r="C25" s="6"/>
    </row>
    <row r="26" spans="1:15" x14ac:dyDescent="0.25">
      <c r="B26" s="44"/>
      <c r="C26" s="6"/>
      <c r="F26" t="s">
        <v>16</v>
      </c>
    </row>
    <row r="27" spans="1:15" ht="18.75" x14ac:dyDescent="0.3">
      <c r="B27" s="44"/>
      <c r="C27" s="6"/>
      <c r="D27" s="42" t="s">
        <v>46</v>
      </c>
      <c r="E27" s="42"/>
    </row>
    <row r="28" spans="1:15" ht="18.75" x14ac:dyDescent="0.3">
      <c r="B28" s="44"/>
      <c r="C28" s="6"/>
      <c r="D28" s="42" t="s">
        <v>26</v>
      </c>
      <c r="E28" s="42"/>
    </row>
    <row r="29" spans="1:15" ht="18.75" x14ac:dyDescent="0.3">
      <c r="B29" s="44"/>
      <c r="C29" s="6"/>
      <c r="D29" s="30" t="s">
        <v>27</v>
      </c>
      <c r="E29" s="30">
        <f>C17</f>
        <v>8422304</v>
      </c>
    </row>
    <row r="30" spans="1:15" ht="18.75" x14ac:dyDescent="0.3">
      <c r="B30" s="44"/>
      <c r="C30" s="6"/>
      <c r="D30" s="30" t="s">
        <v>14</v>
      </c>
      <c r="E30" s="30">
        <f>E29*90%</f>
        <v>7580073.6000000006</v>
      </c>
    </row>
    <row r="31" spans="1:15" ht="18.75" x14ac:dyDescent="0.3">
      <c r="B31" s="44"/>
      <c r="C31" s="6"/>
      <c r="D31" s="30" t="s">
        <v>15</v>
      </c>
      <c r="E31" s="30">
        <f>E29*80%</f>
        <v>6737843.2000000002</v>
      </c>
    </row>
    <row r="32" spans="1:15" x14ac:dyDescent="0.25">
      <c r="B32" s="44"/>
      <c r="C32" s="6"/>
    </row>
    <row r="33" spans="1:11" x14ac:dyDescent="0.25">
      <c r="F33" s="2"/>
    </row>
    <row r="34" spans="1:11" x14ac:dyDescent="0.25">
      <c r="F34" s="2"/>
    </row>
    <row r="35" spans="1:11" x14ac:dyDescent="0.25">
      <c r="F35" s="2"/>
    </row>
    <row r="36" spans="1:11" ht="17.25" x14ac:dyDescent="0.3">
      <c r="F36" s="2"/>
      <c r="K36" s="7"/>
    </row>
    <row r="37" spans="1:11" ht="17.25" x14ac:dyDescent="0.3">
      <c r="F37" s="2"/>
      <c r="K37" s="7"/>
    </row>
    <row r="38" spans="1:11" x14ac:dyDescent="0.25">
      <c r="F38" s="2"/>
    </row>
    <row r="39" spans="1:11" x14ac:dyDescent="0.25">
      <c r="F39" s="2"/>
    </row>
    <row r="40" spans="1:11" x14ac:dyDescent="0.25">
      <c r="F40" s="2"/>
    </row>
    <row r="41" spans="1:11" x14ac:dyDescent="0.25">
      <c r="F41" s="2"/>
    </row>
    <row r="42" spans="1:11" x14ac:dyDescent="0.25">
      <c r="F42" s="2"/>
    </row>
    <row r="43" spans="1:11" x14ac:dyDescent="0.25">
      <c r="F43" s="2"/>
    </row>
    <row r="44" spans="1:11" x14ac:dyDescent="0.25">
      <c r="F44" s="2"/>
    </row>
    <row r="45" spans="1:11" x14ac:dyDescent="0.25">
      <c r="F45" s="2"/>
    </row>
    <row r="46" spans="1:11" x14ac:dyDescent="0.25">
      <c r="F46" s="2"/>
    </row>
    <row r="47" spans="1:11" ht="15.75" x14ac:dyDescent="0.25">
      <c r="A47" s="48"/>
      <c r="F47" s="2"/>
    </row>
    <row r="48" spans="1:11" ht="15.75" x14ac:dyDescent="0.25">
      <c r="A48" s="48"/>
    </row>
    <row r="49" spans="1:1" ht="15.75" x14ac:dyDescent="0.25">
      <c r="A49" s="48"/>
    </row>
    <row r="50" spans="1:1" ht="15.75" x14ac:dyDescent="0.25">
      <c r="A50" s="48"/>
    </row>
    <row r="51" spans="1:1" ht="15.75" x14ac:dyDescent="0.25">
      <c r="A51" s="48"/>
    </row>
    <row r="52" spans="1:1" ht="15.75" x14ac:dyDescent="0.25">
      <c r="A52" s="48"/>
    </row>
    <row r="53" spans="1:1" ht="15.75" x14ac:dyDescent="0.25">
      <c r="A53" s="48"/>
    </row>
    <row r="73" spans="4:6" x14ac:dyDescent="0.25">
      <c r="D73" s="2"/>
      <c r="E73" s="2"/>
      <c r="F73" s="2"/>
    </row>
  </sheetData>
  <mergeCells count="2">
    <mergeCell ref="D27:E27"/>
    <mergeCell ref="D28:E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51" workbookViewId="0">
      <selection activeCell="E207" sqref="E20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3C6C9-DD16-4CEB-AD4A-5DE39C29D8EE}">
  <dimension ref="A1:Q18"/>
  <sheetViews>
    <sheetView topLeftCell="C1" workbookViewId="0">
      <selection activeCell="F3" sqref="F3"/>
    </sheetView>
  </sheetViews>
  <sheetFormatPr defaultRowHeight="15" x14ac:dyDescent="0.25"/>
  <cols>
    <col min="3" max="3" width="14.140625" customWidth="1"/>
    <col min="4" max="4" width="16.140625" customWidth="1"/>
    <col min="5" max="5" width="21.5703125" customWidth="1"/>
    <col min="6" max="6" width="13.85546875" customWidth="1"/>
    <col min="7" max="7" width="16.7109375" customWidth="1"/>
    <col min="8" max="8" width="19.7109375" customWidth="1"/>
    <col min="14" max="14" width="20.85546875" customWidth="1"/>
    <col min="15" max="15" width="24.85546875" customWidth="1"/>
    <col min="16" max="16" width="13.42578125" customWidth="1"/>
    <col min="17" max="17" width="17.140625" customWidth="1"/>
  </cols>
  <sheetData>
    <row r="1" spans="1:17" ht="39.75" customHeight="1" x14ac:dyDescent="0.25">
      <c r="A1" t="s">
        <v>28</v>
      </c>
      <c r="B1" s="32" t="s">
        <v>13</v>
      </c>
      <c r="C1" s="32" t="s">
        <v>29</v>
      </c>
      <c r="D1" s="32" t="s">
        <v>30</v>
      </c>
      <c r="E1" s="33" t="s">
        <v>10</v>
      </c>
      <c r="F1" s="32" t="s">
        <v>31</v>
      </c>
      <c r="G1" s="32" t="s">
        <v>32</v>
      </c>
      <c r="H1" s="32" t="s">
        <v>33</v>
      </c>
      <c r="I1" t="s">
        <v>34</v>
      </c>
      <c r="J1" s="32" t="s">
        <v>37</v>
      </c>
      <c r="L1" t="s">
        <v>24</v>
      </c>
      <c r="M1" t="s">
        <v>25</v>
      </c>
      <c r="N1" t="s">
        <v>10</v>
      </c>
      <c r="O1" t="s">
        <v>35</v>
      </c>
      <c r="P1" t="s">
        <v>36</v>
      </c>
    </row>
    <row r="2" spans="1:17" x14ac:dyDescent="0.25">
      <c r="B2">
        <v>432</v>
      </c>
      <c r="C2">
        <f>B2*1.2</f>
        <v>518.4</v>
      </c>
      <c r="D2">
        <f>C2*1.2</f>
        <v>622.07999999999993</v>
      </c>
      <c r="E2" s="34">
        <v>8000000</v>
      </c>
      <c r="F2" s="35">
        <f>E2/B2</f>
        <v>18518.518518518518</v>
      </c>
      <c r="G2" s="2">
        <f>E2/C2</f>
        <v>15432.0987654321</v>
      </c>
      <c r="H2" s="2">
        <f>E2/D2</f>
        <v>12860.08230452675</v>
      </c>
      <c r="J2" t="s">
        <v>38</v>
      </c>
      <c r="L2">
        <f>M2/1.2</f>
        <v>96.876000000000005</v>
      </c>
      <c r="M2">
        <f>10.8*10.764</f>
        <v>116.2512</v>
      </c>
      <c r="N2" s="31">
        <v>7200000</v>
      </c>
      <c r="O2">
        <f>N2/L2</f>
        <v>74321.813452248229</v>
      </c>
      <c r="P2">
        <f>N2/M2</f>
        <v>61934.844543540195</v>
      </c>
      <c r="Q2" s="41" t="s">
        <v>43</v>
      </c>
    </row>
    <row r="3" spans="1:17" x14ac:dyDescent="0.25">
      <c r="B3">
        <v>677</v>
      </c>
      <c r="C3">
        <f t="shared" ref="C3:D3" si="0">B3*1.2</f>
        <v>812.4</v>
      </c>
      <c r="D3">
        <f t="shared" si="0"/>
        <v>974.87999999999988</v>
      </c>
      <c r="E3" s="34">
        <v>13200000</v>
      </c>
      <c r="F3" s="36">
        <f t="shared" ref="F3:F13" si="1">E3/B3</f>
        <v>19497.78434268833</v>
      </c>
      <c r="G3" s="2">
        <f t="shared" ref="G3:G13" si="2">E3/C3</f>
        <v>16248.153618906943</v>
      </c>
      <c r="H3" s="2">
        <f t="shared" ref="H3:H13" si="3">E3/D3</f>
        <v>13540.128015755787</v>
      </c>
      <c r="J3">
        <v>402</v>
      </c>
      <c r="L3">
        <v>585</v>
      </c>
      <c r="M3">
        <f>65.24*10.764</f>
        <v>702.24335999999994</v>
      </c>
      <c r="N3" s="31">
        <v>15750000</v>
      </c>
      <c r="O3" s="35">
        <f>N3/L3</f>
        <v>26923.076923076922</v>
      </c>
      <c r="P3">
        <f>N3/M3</f>
        <v>22428.122353481565</v>
      </c>
    </row>
    <row r="4" spans="1:17" x14ac:dyDescent="0.25">
      <c r="B4">
        <v>405</v>
      </c>
      <c r="C4">
        <f t="shared" ref="C4:D4" si="4">B4*1.2</f>
        <v>486</v>
      </c>
      <c r="D4">
        <f t="shared" si="4"/>
        <v>583.19999999999993</v>
      </c>
      <c r="E4" s="34">
        <v>11000000</v>
      </c>
      <c r="F4" s="35">
        <f t="shared" si="1"/>
        <v>27160.493827160495</v>
      </c>
      <c r="G4" s="2">
        <f t="shared" si="2"/>
        <v>22633.744855967077</v>
      </c>
      <c r="H4" s="2">
        <f t="shared" si="3"/>
        <v>18861.454046639235</v>
      </c>
      <c r="J4">
        <v>102</v>
      </c>
      <c r="L4">
        <v>660</v>
      </c>
      <c r="M4">
        <f>73.61*10.764</f>
        <v>792.33803999999998</v>
      </c>
      <c r="N4" s="31">
        <v>15500000</v>
      </c>
      <c r="O4" s="35">
        <f t="shared" ref="O4:O9" si="5">N4/L4</f>
        <v>23484.848484848484</v>
      </c>
      <c r="P4">
        <f t="shared" ref="P4:P9" si="6">N4/M4</f>
        <v>19562.357500846483</v>
      </c>
    </row>
    <row r="5" spans="1:17" x14ac:dyDescent="0.25">
      <c r="B5">
        <v>550</v>
      </c>
      <c r="C5">
        <f t="shared" ref="C5:D5" si="7">B5*1.2</f>
        <v>660</v>
      </c>
      <c r="D5">
        <f t="shared" si="7"/>
        <v>792</v>
      </c>
      <c r="E5" s="34">
        <v>14500000</v>
      </c>
      <c r="F5" s="35">
        <f t="shared" si="1"/>
        <v>26363.636363636364</v>
      </c>
      <c r="G5" s="2">
        <f t="shared" si="2"/>
        <v>21969.696969696968</v>
      </c>
      <c r="H5" s="2">
        <f t="shared" si="3"/>
        <v>18308.080808080809</v>
      </c>
      <c r="J5">
        <v>702</v>
      </c>
      <c r="L5">
        <v>400</v>
      </c>
      <c r="M5">
        <f>40.89*10.764</f>
        <v>440.13995999999997</v>
      </c>
      <c r="N5" s="31">
        <v>8936174</v>
      </c>
      <c r="O5" s="35">
        <f t="shared" si="5"/>
        <v>22340.435000000001</v>
      </c>
      <c r="P5">
        <f t="shared" si="6"/>
        <v>20303.028154953259</v>
      </c>
    </row>
    <row r="6" spans="1:17" x14ac:dyDescent="0.25">
      <c r="B6">
        <f>C6/1.2</f>
        <v>470.83333333333337</v>
      </c>
      <c r="C6">
        <v>565</v>
      </c>
      <c r="D6">
        <f t="shared" ref="D6" si="8">C6*1.2</f>
        <v>678</v>
      </c>
      <c r="E6" s="34">
        <v>10700000</v>
      </c>
      <c r="F6" s="36">
        <f t="shared" si="1"/>
        <v>22725.663716814157</v>
      </c>
      <c r="G6" s="2">
        <f t="shared" si="2"/>
        <v>18938.053097345131</v>
      </c>
      <c r="H6" s="2">
        <f t="shared" si="3"/>
        <v>15781.710914454277</v>
      </c>
      <c r="N6" s="31"/>
      <c r="O6" s="35" t="e">
        <f t="shared" si="5"/>
        <v>#DIV/0!</v>
      </c>
      <c r="P6" t="e">
        <f t="shared" si="6"/>
        <v>#DIV/0!</v>
      </c>
    </row>
    <row r="7" spans="1:17" x14ac:dyDescent="0.25">
      <c r="B7">
        <f>C7/1.2</f>
        <v>0</v>
      </c>
      <c r="D7">
        <v>350</v>
      </c>
      <c r="E7" s="34">
        <v>9800000</v>
      </c>
      <c r="F7" t="e">
        <f t="shared" si="1"/>
        <v>#DIV/0!</v>
      </c>
      <c r="G7" s="2" t="e">
        <f t="shared" si="2"/>
        <v>#DIV/0!</v>
      </c>
      <c r="H7" s="2">
        <f t="shared" si="3"/>
        <v>28000</v>
      </c>
      <c r="O7" s="35" t="e">
        <f t="shared" si="5"/>
        <v>#DIV/0!</v>
      </c>
      <c r="P7" t="e">
        <f t="shared" si="6"/>
        <v>#DIV/0!</v>
      </c>
    </row>
    <row r="8" spans="1:17" x14ac:dyDescent="0.25">
      <c r="B8">
        <v>636</v>
      </c>
      <c r="C8">
        <f t="shared" ref="C8:D8" si="9">B8*1.2</f>
        <v>763.19999999999993</v>
      </c>
      <c r="D8">
        <f t="shared" si="9"/>
        <v>915.83999999999992</v>
      </c>
      <c r="E8" s="34">
        <v>21500000</v>
      </c>
      <c r="F8">
        <f t="shared" si="1"/>
        <v>33805.031446540881</v>
      </c>
      <c r="G8" s="2">
        <f t="shared" si="2"/>
        <v>28170.859538784069</v>
      </c>
      <c r="H8" s="2">
        <f t="shared" si="3"/>
        <v>23475.71628232006</v>
      </c>
      <c r="O8" s="35" t="e">
        <f t="shared" si="5"/>
        <v>#DIV/0!</v>
      </c>
      <c r="P8" t="e">
        <f t="shared" si="6"/>
        <v>#DIV/0!</v>
      </c>
    </row>
    <row r="9" spans="1:17" x14ac:dyDescent="0.25">
      <c r="B9">
        <v>410</v>
      </c>
      <c r="C9">
        <f t="shared" ref="C9:D9" si="10">B9*1.2</f>
        <v>492</v>
      </c>
      <c r="D9">
        <f t="shared" si="10"/>
        <v>590.4</v>
      </c>
      <c r="E9" s="34">
        <v>9200000</v>
      </c>
      <c r="F9" s="23">
        <f t="shared" si="1"/>
        <v>22439.024390243903</v>
      </c>
      <c r="G9" s="2">
        <f t="shared" si="2"/>
        <v>18699.186991869919</v>
      </c>
      <c r="H9" s="2">
        <f t="shared" si="3"/>
        <v>15582.655826558266</v>
      </c>
      <c r="O9" s="35" t="e">
        <f t="shared" si="5"/>
        <v>#DIV/0!</v>
      </c>
      <c r="P9" t="e">
        <f t="shared" si="6"/>
        <v>#DIV/0!</v>
      </c>
    </row>
    <row r="10" spans="1:17" x14ac:dyDescent="0.25">
      <c r="B10">
        <f>C10/1.2</f>
        <v>470.83333333333337</v>
      </c>
      <c r="C10">
        <v>565</v>
      </c>
      <c r="D10">
        <f t="shared" ref="D10" si="11">C10*1.2</f>
        <v>678</v>
      </c>
      <c r="E10" s="34">
        <v>10700000</v>
      </c>
      <c r="F10" s="23">
        <f t="shared" si="1"/>
        <v>22725.663716814157</v>
      </c>
      <c r="G10" s="2">
        <f t="shared" si="2"/>
        <v>18938.053097345131</v>
      </c>
      <c r="H10" s="2">
        <f t="shared" si="3"/>
        <v>15781.710914454277</v>
      </c>
      <c r="M10" t="e">
        <v>#REF!</v>
      </c>
      <c r="O10" t="e">
        <v>#REF!</v>
      </c>
    </row>
    <row r="11" spans="1:17" x14ac:dyDescent="0.25">
      <c r="C11">
        <f t="shared" ref="C11:D11" si="12">B11*1.2</f>
        <v>0</v>
      </c>
      <c r="D11">
        <f t="shared" si="12"/>
        <v>0</v>
      </c>
      <c r="E11" s="34"/>
      <c r="F11" t="e">
        <f t="shared" si="1"/>
        <v>#DIV/0!</v>
      </c>
      <c r="G11" s="2" t="e">
        <f t="shared" si="2"/>
        <v>#DIV/0!</v>
      </c>
      <c r="H11" s="2" t="e">
        <f t="shared" si="3"/>
        <v>#DIV/0!</v>
      </c>
      <c r="M11" t="e">
        <v>#REF!</v>
      </c>
    </row>
    <row r="12" spans="1:17" x14ac:dyDescent="0.25">
      <c r="C12">
        <f t="shared" ref="C12:D12" si="13">B12*1.2</f>
        <v>0</v>
      </c>
      <c r="D12">
        <f t="shared" si="13"/>
        <v>0</v>
      </c>
      <c r="F12" t="e">
        <f t="shared" si="1"/>
        <v>#DIV/0!</v>
      </c>
      <c r="G12" s="2" t="e">
        <f t="shared" si="2"/>
        <v>#DIV/0!</v>
      </c>
      <c r="H12" s="2" t="e">
        <f t="shared" si="3"/>
        <v>#DIV/0!</v>
      </c>
      <c r="I12">
        <v>0</v>
      </c>
      <c r="J12">
        <v>0</v>
      </c>
      <c r="M12" t="e">
        <v>#REF!</v>
      </c>
    </row>
    <row r="13" spans="1:17" x14ac:dyDescent="0.25">
      <c r="B13">
        <v>0</v>
      </c>
      <c r="C13">
        <f t="shared" ref="C13:D13" si="14">B13*1.2</f>
        <v>0</v>
      </c>
      <c r="D13">
        <f t="shared" si="14"/>
        <v>0</v>
      </c>
      <c r="F13" t="e">
        <f t="shared" si="1"/>
        <v>#DIV/0!</v>
      </c>
      <c r="G13" s="2" t="e">
        <f t="shared" si="2"/>
        <v>#DIV/0!</v>
      </c>
      <c r="H13" s="2" t="e">
        <f t="shared" si="3"/>
        <v>#DIV/0!</v>
      </c>
      <c r="I13">
        <v>0</v>
      </c>
      <c r="J13">
        <v>0</v>
      </c>
    </row>
    <row r="14" spans="1:17" x14ac:dyDescent="0.25">
      <c r="B14">
        <v>0</v>
      </c>
      <c r="C14">
        <f t="shared" ref="C14:D14" si="15">B14*1.2</f>
        <v>0</v>
      </c>
      <c r="D14">
        <f t="shared" si="15"/>
        <v>0</v>
      </c>
      <c r="F14" t="e">
        <v>#DIV/0!</v>
      </c>
      <c r="G14" t="e">
        <v>#DIV/0!</v>
      </c>
      <c r="H14" t="e">
        <v>#DIV/0!</v>
      </c>
      <c r="I14">
        <v>0</v>
      </c>
      <c r="J14">
        <v>0</v>
      </c>
    </row>
    <row r="15" spans="1:17" x14ac:dyDescent="0.25">
      <c r="B15">
        <v>0</v>
      </c>
      <c r="C15">
        <v>0</v>
      </c>
      <c r="D15">
        <v>0</v>
      </c>
      <c r="F15" t="e">
        <v>#DIV/0!</v>
      </c>
      <c r="G15" t="e">
        <v>#DIV/0!</v>
      </c>
      <c r="H15" t="e">
        <v>#DIV/0!</v>
      </c>
      <c r="I15">
        <v>0</v>
      </c>
      <c r="J15">
        <v>0</v>
      </c>
    </row>
    <row r="16" spans="1:17" x14ac:dyDescent="0.25">
      <c r="B16">
        <v>0</v>
      </c>
      <c r="C16">
        <v>0</v>
      </c>
      <c r="D16">
        <v>0</v>
      </c>
      <c r="F16" t="e">
        <v>#DIV/0!</v>
      </c>
      <c r="G16" t="e">
        <v>#DIV/0!</v>
      </c>
      <c r="H16" t="e">
        <v>#DIV/0!</v>
      </c>
      <c r="I16">
        <v>0</v>
      </c>
      <c r="J16">
        <v>0</v>
      </c>
    </row>
    <row r="17" spans="2:10" x14ac:dyDescent="0.25">
      <c r="B17">
        <v>0</v>
      </c>
      <c r="C17">
        <v>0</v>
      </c>
      <c r="D17">
        <v>0</v>
      </c>
      <c r="F17" t="e">
        <v>#DIV/0!</v>
      </c>
      <c r="G17" t="e">
        <v>#DIV/0!</v>
      </c>
      <c r="H17" t="e">
        <v>#DIV/0!</v>
      </c>
      <c r="I17">
        <v>0</v>
      </c>
      <c r="J17">
        <v>0</v>
      </c>
    </row>
    <row r="18" spans="2:10" x14ac:dyDescent="0.25">
      <c r="B18">
        <v>0</v>
      </c>
      <c r="C18">
        <v>0</v>
      </c>
      <c r="D18">
        <v>0</v>
      </c>
      <c r="F18" t="e">
        <v>#DIV/0!</v>
      </c>
      <c r="G18" t="e">
        <v>#DIV/0!</v>
      </c>
      <c r="H18" t="e">
        <v>#DIV/0!</v>
      </c>
      <c r="I18">
        <v>0</v>
      </c>
      <c r="J18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F7E88-42A1-49AB-AD1A-3521D366A983}">
  <dimension ref="A1"/>
  <sheetViews>
    <sheetView topLeftCell="A307" workbookViewId="0">
      <selection activeCell="A324" sqref="A3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A8583-6629-40D5-A091-AD6866FE2497}">
  <dimension ref="S38:T40"/>
  <sheetViews>
    <sheetView topLeftCell="A13" workbookViewId="0">
      <selection activeCell="T38" sqref="T38"/>
    </sheetView>
  </sheetViews>
  <sheetFormatPr defaultRowHeight="15" x14ac:dyDescent="0.25"/>
  <cols>
    <col min="20" max="20" width="32.140625" customWidth="1"/>
  </cols>
  <sheetData>
    <row r="38" spans="19:20" ht="26.25" x14ac:dyDescent="0.4">
      <c r="S38" s="38" t="s">
        <v>42</v>
      </c>
      <c r="T38" s="39">
        <v>129070</v>
      </c>
    </row>
    <row r="39" spans="19:20" x14ac:dyDescent="0.25">
      <c r="S39" s="40"/>
      <c r="T39" s="40"/>
    </row>
    <row r="40" spans="19:20" ht="26.25" x14ac:dyDescent="0.4">
      <c r="S40" s="38" t="s">
        <v>40</v>
      </c>
      <c r="T40" s="38" t="s">
        <v>41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</vt:lpstr>
      <vt:lpstr>Area page</vt:lpstr>
      <vt:lpstr>20-20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2025-02-14T09:51:59Z</dcterms:modified>
</cp:coreProperties>
</file>