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BOI\Khar (West) Branch\Haidar A.zaidi\"/>
    </mc:Choice>
  </mc:AlternateContent>
  <xr:revisionPtr revIDLastSave="0" documentId="13_ncr:1_{35C04BE7-04B8-4ED8-A248-7D719C9298BB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S56" i="46" l="1"/>
  <c r="S136" i="46"/>
  <c r="R168" i="46"/>
  <c r="S217" i="46"/>
  <c r="S254" i="46"/>
  <c r="S309" i="46"/>
  <c r="S358" i="46"/>
  <c r="C24" i="23"/>
  <c r="C19" i="23"/>
  <c r="C17" i="23"/>
  <c r="T9" i="4"/>
  <c r="Q9" i="4"/>
  <c r="T8" i="4"/>
  <c r="Q3" i="4"/>
  <c r="Q4" i="4"/>
  <c r="T4" i="4" s="1"/>
  <c r="Q5" i="4"/>
  <c r="T5" i="4" s="1"/>
  <c r="Q6" i="4"/>
  <c r="T6" i="4" s="1"/>
  <c r="Q7" i="4"/>
  <c r="T7" i="4" s="1"/>
  <c r="Q8" i="4"/>
  <c r="Q2" i="4"/>
  <c r="C11" i="4"/>
  <c r="G11" i="4" s="1"/>
  <c r="G8" i="4"/>
  <c r="C7" i="23"/>
  <c r="I4" i="23"/>
  <c r="D3" i="4"/>
  <c r="D5" i="4"/>
  <c r="D7" i="4"/>
  <c r="D8" i="4"/>
  <c r="D6" i="4"/>
  <c r="C9" i="4"/>
  <c r="D9" i="4" s="1"/>
  <c r="C10" i="4"/>
  <c r="G10" i="4" s="1"/>
  <c r="C12" i="4"/>
  <c r="G12" i="4" s="1"/>
  <c r="D4" i="4"/>
  <c r="D2" i="4"/>
  <c r="S5" i="4"/>
  <c r="S3" i="4"/>
  <c r="S2" i="4"/>
  <c r="S6" i="4"/>
  <c r="S4" i="4"/>
  <c r="T3" i="4"/>
  <c r="T2" i="4"/>
  <c r="D2" i="25"/>
  <c r="C13" i="4"/>
  <c r="C14" i="4"/>
  <c r="D11" i="4" l="1"/>
  <c r="H11" i="4" s="1"/>
  <c r="D10" i="4"/>
  <c r="G9" i="4"/>
  <c r="Q11" i="4"/>
  <c r="Q12" i="4"/>
  <c r="S9" i="4"/>
  <c r="Q10" i="4"/>
  <c r="F6" i="4"/>
  <c r="F5" i="4"/>
  <c r="F3" i="4"/>
  <c r="G7" i="4"/>
  <c r="C15" i="4"/>
  <c r="F4" i="4"/>
  <c r="F2" i="4"/>
  <c r="S10" i="4" l="1"/>
  <c r="G4" i="4" l="1"/>
  <c r="G5" i="4"/>
  <c r="G6" i="4"/>
  <c r="G3" i="4"/>
  <c r="G2" i="4"/>
  <c r="D12" i="4"/>
  <c r="H7" i="4" l="1"/>
  <c r="C23" i="23" l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25" i="23" l="1"/>
  <c r="F32" i="23"/>
  <c r="H33" i="23" s="1"/>
  <c r="C21" i="23"/>
  <c r="F34" i="23" s="1"/>
  <c r="C20" i="23"/>
  <c r="F33" i="23" s="1"/>
  <c r="J18" i="4"/>
  <c r="I18" i="4"/>
  <c r="J17" i="4"/>
  <c r="I17" i="4"/>
  <c r="J16" i="4"/>
  <c r="I16" i="4"/>
  <c r="J15" i="4"/>
  <c r="I15" i="4"/>
  <c r="B17" i="4" l="1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F12" i="4"/>
  <c r="H12" i="4" s="1"/>
  <c r="F9" i="4"/>
  <c r="F8" i="4"/>
  <c r="F11" i="4"/>
  <c r="F7" i="4"/>
  <c r="G13" i="4"/>
  <c r="F13" i="4"/>
  <c r="H13" i="4" s="1"/>
  <c r="G14" i="4"/>
  <c r="F14" i="4"/>
  <c r="H14" i="4"/>
  <c r="H8" i="4" l="1"/>
  <c r="H9" i="4"/>
  <c r="S8" i="4"/>
  <c r="S7" i="4"/>
</calcChain>
</file>

<file path=xl/sharedStrings.xml><?xml version="1.0" encoding="utf-8"?>
<sst xmlns="http://schemas.openxmlformats.org/spreadsheetml/2006/main" count="116" uniqueCount="92">
  <si>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</si>
  <si>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</si>
  <si>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</si>
  <si>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</si>
  <si>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</si>
  <si>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</si>
  <si>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</si>
  <si>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</si>
  <si>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</si>
  <si>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</si>
  <si>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</si>
  <si>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</si>
  <si>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</si>
  <si>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</si>
  <si>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</si>
  <si>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</si>
  <si>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</si>
  <si>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</si>
  <si>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</si>
  <si>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</si>
  <si>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</si>
  <si>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</si>
  <si>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</si>
  <si>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</si>
  <si>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</si>
  <si>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</si>
  <si>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</si>
  <si>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</si>
  <si>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</si>
  <si>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</si>
  <si>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</si>
  <si>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</si>
  <si>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</si>
  <si>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</si>
  <si>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</si>
  <si>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</si>
  <si>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</si>
  <si>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</si>
  <si>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</si>
  <si>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</si>
  <si>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</si>
  <si>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</si>
  <si>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</si>
  <si>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</si>
  <si>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</si>
  <si>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</si>
  <si>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</si>
  <si>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</si>
  <si>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</si>
  <si>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</si>
  <si>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</si>
  <si>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</si>
  <si>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</si>
  <si>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</si>
  <si>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</si>
  <si>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</si>
  <si>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</si>
  <si>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</si>
  <si>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</si>
  <si>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</si>
  <si>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</si>
  <si>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</si>
  <si>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</si>
  <si>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</si>
  <si>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</si>
  <si>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</si>
  <si>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</si>
  <si>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</si>
  <si>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</si>
  <si>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</si>
  <si>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</si>
  <si>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rate on BUA</t>
  </si>
  <si>
    <t>BUA (20%)</t>
  </si>
  <si>
    <t>Built up area (20%)</t>
  </si>
  <si>
    <t>Flat No</t>
  </si>
  <si>
    <t>Sq. M.</t>
  </si>
  <si>
    <t>Lead No. 14053</t>
  </si>
  <si>
    <t>BOI (Khar West Branch)</t>
  </si>
  <si>
    <t xml:space="preserve">BOI -(Khar West Branch) - Mr. Haidar Raza A.zaidi - Residential Flat No. D-3, Ground Floor, Malvani Dharti CHSL, Plot No. 30, Sector RSC 9, Mhada Layout, Village - Malvani, Malad West, Mumbai, 400095  </t>
  </si>
  <si>
    <t>Mr. Haidar Raza A.zaidi</t>
  </si>
  <si>
    <t>page</t>
  </si>
  <si>
    <t>Completion Certi</t>
  </si>
  <si>
    <t>Gr Flr</t>
  </si>
  <si>
    <t>NPA Case</t>
  </si>
  <si>
    <t>B4</t>
  </si>
  <si>
    <t>BUA Sq.M.</t>
  </si>
  <si>
    <t>D2</t>
  </si>
  <si>
    <t>B23</t>
  </si>
  <si>
    <t>A14</t>
  </si>
  <si>
    <t>zone</t>
  </si>
  <si>
    <t>69/324</t>
  </si>
  <si>
    <t>say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</si>
</sst>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2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2" fontId="2" fillId="2" borderId="0" xfId="0" applyNumberFormat="1" applyFont="1" applyFill="1" applyAlignment="1">
      <alignment horizontal="center"/>
    </xf>
    <xf numFmtId="43" fontId="10" fillId="0" borderId="8" xfId="1" applyFont="1" applyFill="1" applyBorder="1"/>
    <xf numFmtId="0" fontId="2" fillId="0" borderId="0" xfId="0" applyFont="1" applyAlignment="1">
      <alignment horizontal="center"/>
    </xf>
    <xf numFmtId="0" fontId="2" fillId="2" borderId="4" xfId="0" applyFont="1" applyFill="1" applyBorder="1"/>
    <xf numFmtId="0" fontId="16" fillId="2" borderId="0" xfId="0" applyFont="1" applyFill="1"/>
    <xf numFmtId="0" fontId="0" fillId="0" borderId="3" xfId="0" applyBorder="1"/>
    <xf numFmtId="0" fontId="0" fillId="0" borderId="5" xfId="0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0" fontId="2" fillId="0" borderId="0" xfId="0" applyNumberFormat="1" applyFont="1"/>
    <xf numFmtId="3" fontId="2" fillId="2" borderId="0" xfId="0" applyNumberFormat="1" applyFont="1" applyFill="1"/>
    <xf numFmtId="3" fontId="7" fillId="0" borderId="0" xfId="0" applyNumberFormat="1" applyFont="1"/>
    <xf numFmtId="43" fontId="10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164" fontId="2" fillId="0" borderId="0" xfId="0" applyNumberFormat="1" applyFont="1"/>
    <xf numFmtId="164" fontId="2" fillId="2" borderId="0" xfId="1" applyNumberFormat="1" applyFont="1" applyFill="1" applyBorder="1"/>
    <xf numFmtId="164" fontId="2" fillId="0" borderId="0" xfId="1" applyNumberFormat="1" applyFont="1" applyBorder="1"/>
    <xf numFmtId="0" fontId="5" fillId="2" borderId="0" xfId="0" applyFont="1" applyFill="1"/>
    <xf numFmtId="43" fontId="1" fillId="2" borderId="0" xfId="1" applyFont="1" applyFill="1"/>
    <xf numFmtId="0" fontId="17" fillId="0" borderId="0" xfId="0" applyFont="1"/>
    <xf numFmtId="4" fontId="1" fillId="2" borderId="0" xfId="0" applyNumberFormat="1" applyFont="1" applyFill="1"/>
    <xf numFmtId="4" fontId="0" fillId="0" borderId="0" xfId="0" applyNumberFormat="1" applyFill="1"/>
    <xf numFmtId="0" fontId="0" fillId="0" borderId="0" xfId="0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43962</xdr:colOff>
      <xdr:row>28</xdr:row>
      <xdr:rowOff>117231</xdr:rowOff>
    </xdr:from>
    <xdr:to>
      <xdr:col>3</xdr:col>
      <xdr:colOff>740020</xdr:colOff>
      <xdr:row>50</xdr:row>
      <xdr:rowOff>51288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1FED15-7B44-F62A-9500-922DCBD69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962" y="5956789"/>
          <a:ext cx="4557346" cy="43814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16</xdr:col>
      <xdr:colOff>166152</xdr:colOff>
      <xdr:row>37</xdr:row>
      <xdr:rowOff>124826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0D0D20-D506-51B1-1F72-585C1FFE3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135" y="0"/>
          <a:ext cx="9288171" cy="71733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505831</xdr:colOff>
      <xdr:row>37</xdr:row>
      <xdr:rowOff>115300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CD7FEF-C466-45FD-E4BA-90FA7FACC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11431" cy="716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8</xdr:col>
      <xdr:colOff>181681</xdr:colOff>
      <xdr:row>80</xdr:row>
      <xdr:rowOff>67721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40BDBC-6E30-98B7-060F-05379FF65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10500"/>
          <a:ext cx="5058481" cy="7497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12</xdr:col>
      <xdr:colOff>380607</xdr:colOff>
      <xdr:row>123</xdr:row>
      <xdr:rowOff>77301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264D7E-D30A-BD1B-885A-CA6517C9A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621000"/>
          <a:ext cx="7678222" cy="7887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10</xdr:col>
      <xdr:colOff>548979</xdr:colOff>
      <xdr:row>166</xdr:row>
      <xdr:rowOff>67748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A6786D1-68C7-2CD1-6AFA-FE10CC75D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003000"/>
          <a:ext cx="6630325" cy="76877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35</xdr:row>
      <xdr:rowOff>134299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09E4CF-80EE-891B-614F-51DFBBD4C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6801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14</xdr:col>
      <xdr:colOff>258402</xdr:colOff>
      <xdr:row>74</xdr:row>
      <xdr:rowOff>172458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3DD67B-7E86-64CD-F206-D9AFD3C0D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048500"/>
          <a:ext cx="8792802" cy="72209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14</xdr:col>
      <xdr:colOff>534666</xdr:colOff>
      <xdr:row>119</xdr:row>
      <xdr:rowOff>39222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179B53F-81A8-259C-FF6A-260F11B79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668500"/>
          <a:ext cx="9069066" cy="8040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14</xdr:col>
      <xdr:colOff>363192</xdr:colOff>
      <xdr:row>155</xdr:row>
      <xdr:rowOff>77115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0C80541-ED24-A62B-8FEB-3A673FD58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050500"/>
          <a:ext cx="8897592" cy="6554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13</xdr:col>
      <xdr:colOff>591739</xdr:colOff>
      <xdr:row>202</xdr:row>
      <xdr:rowOff>115512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8634285-415B-9967-070D-AE6CC7475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9908500"/>
          <a:ext cx="8516539" cy="8688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14</xdr:col>
      <xdr:colOff>458455</xdr:colOff>
      <xdr:row>248</xdr:row>
      <xdr:rowOff>96407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D50717D-FAB7-C387-FCE7-B29B51CBF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9052500"/>
          <a:ext cx="8992855" cy="8287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14</xdr:col>
      <xdr:colOff>467981</xdr:colOff>
      <xdr:row>293</xdr:row>
      <xdr:rowOff>134512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8EB569D-6092-7412-5931-1E6EA1B91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7625000"/>
          <a:ext cx="9002381" cy="8326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295</xdr:row>
      <xdr:rowOff>0</xdr:rowOff>
    </xdr:from>
    <xdr:to>
      <xdr:col>14</xdr:col>
      <xdr:colOff>229823</xdr:colOff>
      <xdr:row>338</xdr:row>
      <xdr:rowOff>105933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E015A43-2A7E-D529-F13C-5341E17C4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6197500"/>
          <a:ext cx="8764223" cy="829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341</xdr:row>
      <xdr:rowOff>0</xdr:rowOff>
    </xdr:from>
    <xdr:to>
      <xdr:col>14</xdr:col>
      <xdr:colOff>506087</xdr:colOff>
      <xdr:row>385</xdr:row>
      <xdr:rowOff>163118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A640FA7-4A05-350C-82CD-CA00F91A2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4960500"/>
          <a:ext cx="9040487" cy="8545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387</xdr:row>
      <xdr:rowOff>0</xdr:rowOff>
    </xdr:from>
    <xdr:to>
      <xdr:col>11</xdr:col>
      <xdr:colOff>353410</xdr:colOff>
      <xdr:row>430</xdr:row>
      <xdr:rowOff>29722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6F956A8-DD21-F492-BF78-6AD6EA4E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3723500"/>
          <a:ext cx="7059010" cy="8221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09" t="s">
        <v>43</v>
      </c>
      <c r="H2" s="110"/>
    </row>
    <row r="3" spans="2:17" ht="15.75" thickBot="1" x14ac:dyDescent="0.3">
      <c r="B3" s="23" t="s">
        <v>33</v>
      </c>
      <c r="C3" s="25">
        <v>215620</v>
      </c>
      <c r="D3" s="23"/>
      <c r="E3" s="23"/>
      <c r="F3" s="23"/>
      <c r="G3" s="36" t="s">
        <v>44</v>
      </c>
      <c r="H3" s="37" t="s">
        <v>45</v>
      </c>
      <c r="I3" s="38"/>
      <c r="K3" s="39" t="s">
        <v>46</v>
      </c>
      <c r="L3" s="40"/>
      <c r="N3" s="41" t="s">
        <v>47</v>
      </c>
      <c r="O3" s="42"/>
      <c r="P3" s="42"/>
      <c r="Q3" s="43"/>
    </row>
    <row r="4" spans="2:17" ht="27" thickBot="1" x14ac:dyDescent="0.3">
      <c r="B4" s="23" t="s">
        <v>34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24</v>
      </c>
      <c r="L4" s="48" t="s">
        <v>25</v>
      </c>
      <c r="N4" s="36" t="s">
        <v>44</v>
      </c>
      <c r="O4" s="49" t="s">
        <v>45</v>
      </c>
      <c r="P4" s="50"/>
    </row>
    <row r="5" spans="2:17" ht="15.75" thickBot="1" x14ac:dyDescent="0.3">
      <c r="B5" s="23" t="s">
        <v>48</v>
      </c>
      <c r="C5" s="26">
        <f>C3+C4</f>
        <v>323430</v>
      </c>
      <c r="D5" s="27" t="s">
        <v>35</v>
      </c>
      <c r="E5" s="28">
        <f>ROUND(C5/10.764,0)</f>
        <v>30047</v>
      </c>
      <c r="F5" s="27" t="s">
        <v>36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49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26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50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28</v>
      </c>
      <c r="L7" s="51" t="s">
        <v>29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51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52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27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53</v>
      </c>
      <c r="C10" s="26">
        <f>C6+D9</f>
        <v>299028</v>
      </c>
      <c r="D10" s="27" t="s">
        <v>35</v>
      </c>
      <c r="E10" s="28">
        <f>ROUND(C10/10.764,0)</f>
        <v>27780</v>
      </c>
      <c r="F10" s="27" t="s">
        <v>36</v>
      </c>
      <c r="G10" s="44">
        <v>7</v>
      </c>
      <c r="H10" s="45">
        <v>7</v>
      </c>
      <c r="I10" s="46">
        <v>93</v>
      </c>
      <c r="K10" s="59" t="s">
        <v>30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31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37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32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38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39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54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opLeftCell="A7" zoomScale="130" zoomScaleNormal="130" workbookViewId="0">
      <selection activeCell="C20" sqref="C20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bestFit="1" customWidth="1"/>
    <col min="5" max="5" width="27.140625" customWidth="1"/>
    <col min="6" max="6" width="24" customWidth="1"/>
    <col min="7" max="7" width="8.85546875" customWidth="1"/>
    <col min="8" max="8" width="16.285156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8"/>
    </row>
    <row r="2" spans="1:13" x14ac:dyDescent="0.25">
      <c r="A2" s="9"/>
      <c r="C2" s="95" t="s">
        <v>82</v>
      </c>
      <c r="D2" s="99"/>
      <c r="F2" s="5"/>
      <c r="G2" s="5"/>
      <c r="H2" s="95" t="s">
        <v>75</v>
      </c>
      <c r="I2" s="83" t="s">
        <v>36</v>
      </c>
      <c r="L2" t="s">
        <v>69</v>
      </c>
    </row>
    <row r="3" spans="1:13" ht="18.75" x14ac:dyDescent="0.3">
      <c r="A3" s="9" t="s">
        <v>8</v>
      </c>
      <c r="B3" s="11"/>
      <c r="C3" s="100">
        <f>C4+C5</f>
        <v>15200</v>
      </c>
      <c r="D3" s="101" t="s">
        <v>71</v>
      </c>
      <c r="F3" s="72" t="s">
        <v>66</v>
      </c>
      <c r="G3" s="83" t="s">
        <v>62</v>
      </c>
      <c r="H3" s="75"/>
      <c r="I3" s="74"/>
      <c r="J3" s="75"/>
      <c r="L3" t="s">
        <v>70</v>
      </c>
      <c r="M3">
        <v>314</v>
      </c>
    </row>
    <row r="4" spans="1:13" ht="30" x14ac:dyDescent="0.25">
      <c r="A4" s="12" t="s">
        <v>9</v>
      </c>
      <c r="B4" s="11"/>
      <c r="C4" s="100">
        <v>2700</v>
      </c>
      <c r="D4" s="102"/>
      <c r="F4" s="82"/>
      <c r="G4" s="83" t="s">
        <v>57</v>
      </c>
      <c r="H4" s="93">
        <v>40</v>
      </c>
      <c r="I4" s="74">
        <f>H4*10.764</f>
        <v>430.55999999999995</v>
      </c>
      <c r="J4" s="73"/>
      <c r="K4" s="3"/>
      <c r="L4" s="3"/>
    </row>
    <row r="5" spans="1:13" x14ac:dyDescent="0.25">
      <c r="A5" s="9" t="s">
        <v>10</v>
      </c>
      <c r="B5" s="11"/>
      <c r="C5" s="100">
        <v>12500</v>
      </c>
      <c r="D5" s="102"/>
      <c r="F5" s="5"/>
      <c r="G5" s="73"/>
      <c r="H5" s="73"/>
      <c r="I5" s="74"/>
    </row>
    <row r="6" spans="1:13" x14ac:dyDescent="0.25">
      <c r="A6" s="9" t="s">
        <v>11</v>
      </c>
      <c r="B6" s="11"/>
      <c r="C6" s="100">
        <f>C4</f>
        <v>2700</v>
      </c>
      <c r="D6" s="102"/>
      <c r="F6" s="5"/>
      <c r="G6" s="73"/>
      <c r="H6" s="75"/>
      <c r="I6" s="74"/>
    </row>
    <row r="7" spans="1:13" x14ac:dyDescent="0.25">
      <c r="A7" s="9" t="s">
        <v>12</v>
      </c>
      <c r="B7" s="13"/>
      <c r="C7" s="4">
        <f>E9-E8</f>
        <v>21</v>
      </c>
      <c r="D7" s="4"/>
    </row>
    <row r="8" spans="1:13" x14ac:dyDescent="0.25">
      <c r="A8" s="9" t="s">
        <v>13</v>
      </c>
      <c r="B8" s="13"/>
      <c r="C8" s="4">
        <f>C9-C7</f>
        <v>39</v>
      </c>
      <c r="D8" s="83" t="s">
        <v>81</v>
      </c>
      <c r="E8" s="83">
        <v>2004</v>
      </c>
      <c r="F8" s="5"/>
    </row>
    <row r="9" spans="1:13" x14ac:dyDescent="0.25">
      <c r="A9" s="9" t="s">
        <v>14</v>
      </c>
      <c r="B9" s="13"/>
      <c r="C9" s="4">
        <v>60</v>
      </c>
      <c r="D9" s="84"/>
      <c r="E9" s="83">
        <v>2025</v>
      </c>
      <c r="M9" s="71"/>
    </row>
    <row r="10" spans="1:13" ht="30" x14ac:dyDescent="0.25">
      <c r="A10" s="12" t="s">
        <v>15</v>
      </c>
      <c r="B10" s="13"/>
      <c r="C10" s="4">
        <f>90*C7/C9</f>
        <v>31.5</v>
      </c>
      <c r="D10" s="4"/>
      <c r="E10" s="5"/>
      <c r="F10" s="71"/>
      <c r="G10" s="71"/>
    </row>
    <row r="11" spans="1:13" x14ac:dyDescent="0.25">
      <c r="A11" s="9"/>
      <c r="B11" s="14"/>
      <c r="C11" s="103">
        <f>C10%</f>
        <v>0.315</v>
      </c>
      <c r="D11" s="103"/>
    </row>
    <row r="12" spans="1:13" x14ac:dyDescent="0.25">
      <c r="A12" s="9" t="s">
        <v>16</v>
      </c>
      <c r="B12" s="11"/>
      <c r="C12" s="115">
        <f>C6*C11</f>
        <v>850.5</v>
      </c>
      <c r="D12" s="102"/>
      <c r="E12" s="73"/>
    </row>
    <row r="13" spans="1:13" x14ac:dyDescent="0.25">
      <c r="A13" s="9" t="s">
        <v>17</v>
      </c>
      <c r="B13" s="11"/>
      <c r="C13" s="115">
        <f>C6-C12</f>
        <v>1849.5</v>
      </c>
      <c r="D13" s="102"/>
    </row>
    <row r="14" spans="1:13" x14ac:dyDescent="0.25">
      <c r="A14" s="9" t="s">
        <v>10</v>
      </c>
      <c r="B14" s="11"/>
      <c r="C14" s="100">
        <f>C5</f>
        <v>12500</v>
      </c>
      <c r="D14" s="102"/>
      <c r="F14" s="71"/>
      <c r="G14" s="71"/>
      <c r="H14" s="4"/>
    </row>
    <row r="15" spans="1:13" x14ac:dyDescent="0.25">
      <c r="B15" s="11"/>
      <c r="C15" s="100"/>
      <c r="D15" s="102"/>
      <c r="H15" s="4"/>
    </row>
    <row r="16" spans="1:13" x14ac:dyDescent="0.25">
      <c r="A16" s="15" t="s">
        <v>18</v>
      </c>
      <c r="B16" s="16"/>
      <c r="C16" s="114">
        <f>C14+C13</f>
        <v>14349.5</v>
      </c>
      <c r="D16" s="101"/>
      <c r="E16" s="31"/>
      <c r="H16" s="71"/>
    </row>
    <row r="17" spans="1:8" x14ac:dyDescent="0.25">
      <c r="A17" s="73" t="s">
        <v>91</v>
      </c>
      <c r="B17" s="116"/>
      <c r="C17" s="73">
        <f>14350</f>
        <v>14350</v>
      </c>
      <c r="D17" s="4"/>
      <c r="H17" s="71"/>
    </row>
    <row r="18" spans="1:8" ht="16.5" x14ac:dyDescent="0.3">
      <c r="A18" s="96" t="s">
        <v>57</v>
      </c>
      <c r="B18" s="5"/>
      <c r="C18" s="104">
        <v>431</v>
      </c>
      <c r="D18" s="104"/>
      <c r="E18" s="105"/>
      <c r="H18" s="4"/>
    </row>
    <row r="19" spans="1:8" ht="18.75" x14ac:dyDescent="0.3">
      <c r="A19" s="9"/>
      <c r="B19" s="4"/>
      <c r="C19" s="113">
        <f>C18*C17</f>
        <v>6184850</v>
      </c>
      <c r="D19" s="4" t="s">
        <v>41</v>
      </c>
      <c r="E19" s="106" t="s">
        <v>83</v>
      </c>
      <c r="F19" s="31"/>
      <c r="H19" s="4"/>
    </row>
    <row r="20" spans="1:8" x14ac:dyDescent="0.25">
      <c r="A20" s="9"/>
      <c r="B20" s="31"/>
      <c r="C20" s="113">
        <f>C19*0.85</f>
        <v>5257122.5</v>
      </c>
      <c r="D20" s="4" t="s">
        <v>19</v>
      </c>
      <c r="E20" s="31"/>
      <c r="F20" s="6"/>
      <c r="H20" s="71"/>
    </row>
    <row r="21" spans="1:8" x14ac:dyDescent="0.25">
      <c r="A21" s="9"/>
      <c r="C21" s="113">
        <f>C19*70%</f>
        <v>4329395</v>
      </c>
      <c r="D21" s="4" t="s">
        <v>20</v>
      </c>
      <c r="E21" s="31"/>
      <c r="F21" s="31"/>
    </row>
    <row r="22" spans="1:8" x14ac:dyDescent="0.25">
      <c r="A22" s="9"/>
      <c r="E22" s="31"/>
    </row>
    <row r="23" spans="1:8" x14ac:dyDescent="0.25">
      <c r="A23" s="17" t="s">
        <v>21</v>
      </c>
      <c r="B23" s="18"/>
      <c r="C23" s="107">
        <f>C4*D23</f>
        <v>1163700</v>
      </c>
      <c r="D23" s="107">
        <v>431</v>
      </c>
      <c r="E23" s="31"/>
    </row>
    <row r="24" spans="1:8" x14ac:dyDescent="0.25">
      <c r="A24" s="9" t="s">
        <v>22</v>
      </c>
      <c r="C24" s="31">
        <f>D23*8676</f>
        <v>3739356</v>
      </c>
    </row>
    <row r="25" spans="1:8" x14ac:dyDescent="0.25">
      <c r="A25" s="19" t="s">
        <v>23</v>
      </c>
      <c r="B25" s="10"/>
      <c r="C25" s="31">
        <f>C19*0.025/12</f>
        <v>12885.104166666666</v>
      </c>
      <c r="D25" s="31"/>
      <c r="E25" s="31"/>
    </row>
    <row r="26" spans="1:8" x14ac:dyDescent="0.25">
      <c r="C26" s="31"/>
      <c r="D26" s="31"/>
      <c r="F26" s="73" t="s">
        <v>76</v>
      </c>
    </row>
    <row r="27" spans="1:8" x14ac:dyDescent="0.25">
      <c r="A27" s="5" t="s">
        <v>78</v>
      </c>
      <c r="B27" s="5"/>
      <c r="C27" s="108"/>
      <c r="D27" s="108"/>
    </row>
    <row r="28" spans="1:8" x14ac:dyDescent="0.25">
      <c r="D28" s="71"/>
    </row>
    <row r="30" spans="1:8" ht="18.75" x14ac:dyDescent="0.3">
      <c r="E30" s="111" t="s">
        <v>77</v>
      </c>
      <c r="F30" s="111"/>
    </row>
    <row r="31" spans="1:8" ht="18.75" x14ac:dyDescent="0.3">
      <c r="E31" s="111" t="s">
        <v>79</v>
      </c>
      <c r="F31" s="111"/>
    </row>
    <row r="32" spans="1:8" ht="18.75" x14ac:dyDescent="0.3">
      <c r="E32" s="94" t="s">
        <v>41</v>
      </c>
      <c r="F32" s="94">
        <f>C19</f>
        <v>6184850</v>
      </c>
    </row>
    <row r="33" spans="1:8" ht="18.75" x14ac:dyDescent="0.3">
      <c r="E33" s="94" t="s">
        <v>19</v>
      </c>
      <c r="F33" s="94">
        <f>C20</f>
        <v>5257122.5</v>
      </c>
      <c r="H33" s="31">
        <f>F32*80</f>
        <v>494788000</v>
      </c>
    </row>
    <row r="34" spans="1:8" ht="18.75" x14ac:dyDescent="0.3">
      <c r="E34" s="94" t="s">
        <v>20</v>
      </c>
      <c r="F34" s="94">
        <f>C21</f>
        <v>4329395</v>
      </c>
    </row>
    <row r="46" spans="1:8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G55"/>
  <sheetViews>
    <sheetView tabSelected="1" topLeftCell="D1" zoomScaleNormal="100" workbookViewId="0">
      <selection activeCell="S19" sqref="S19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9" width="12.85546875" customWidth="1"/>
    <col min="20" max="20" width="16.140625" customWidth="1"/>
    <col min="21" max="21" width="13.85546875" customWidth="1"/>
    <col min="22" max="22" width="8.85546875" customWidth="1"/>
    <col min="23" max="23" width="6.28515625" customWidth="1"/>
    <col min="29" max="29" width="10.42578125" bestFit="1" customWidth="1"/>
    <col min="33" max="33" width="10.42578125" bestFit="1" customWidth="1"/>
  </cols>
  <sheetData>
    <row r="1" spans="1:33" s="1" customFormat="1" ht="60" x14ac:dyDescent="0.25">
      <c r="A1" s="1" t="s">
        <v>0</v>
      </c>
      <c r="B1" s="1" t="s">
        <v>3</v>
      </c>
      <c r="C1" s="1" t="s">
        <v>73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74</v>
      </c>
      <c r="O1" s="1" t="s">
        <v>62</v>
      </c>
      <c r="P1" s="1" t="s">
        <v>85</v>
      </c>
      <c r="Q1" s="1" t="s">
        <v>72</v>
      </c>
      <c r="R1" s="1" t="s">
        <v>1</v>
      </c>
      <c r="S1" s="1" t="s">
        <v>68</v>
      </c>
      <c r="T1" s="1" t="s">
        <v>67</v>
      </c>
      <c r="V1" s="2" t="s">
        <v>37</v>
      </c>
      <c r="W1" s="2"/>
      <c r="X1" s="2"/>
      <c r="Y1" s="2"/>
      <c r="Z1" s="2"/>
    </row>
    <row r="2" spans="1:33" x14ac:dyDescent="0.25">
      <c r="B2">
        <v>0</v>
      </c>
      <c r="C2">
        <v>390</v>
      </c>
      <c r="D2" s="86">
        <f>C2*1.2</f>
        <v>468</v>
      </c>
      <c r="E2" s="86">
        <v>7000000</v>
      </c>
      <c r="F2" s="86" t="e">
        <f>E2/B2</f>
        <v>#DIV/0!</v>
      </c>
      <c r="G2" s="76">
        <f>E2/C2</f>
        <v>17948.717948717949</v>
      </c>
      <c r="H2">
        <f>E2/D2</f>
        <v>14957.264957264957</v>
      </c>
      <c r="J2" t="s">
        <v>84</v>
      </c>
      <c r="O2" s="85"/>
      <c r="P2" s="85">
        <v>25</v>
      </c>
      <c r="Q2" s="86">
        <f>P2*10.764</f>
        <v>269.09999999999997</v>
      </c>
      <c r="R2" s="86">
        <v>3200000</v>
      </c>
      <c r="S2" s="86" t="e">
        <f t="shared" ref="S2:S3" si="0">R2/O2</f>
        <v>#DIV/0!</v>
      </c>
      <c r="T2" s="86">
        <f t="shared" ref="T2:T9" si="1">R2/Q2</f>
        <v>11891.490152359718</v>
      </c>
      <c r="U2" s="86"/>
      <c r="V2" s="87">
        <v>2022</v>
      </c>
      <c r="W2" s="3"/>
      <c r="X2" s="3"/>
      <c r="Y2" s="3"/>
      <c r="Z2" s="3"/>
      <c r="AC2" s="33"/>
    </row>
    <row r="3" spans="1:33" x14ac:dyDescent="0.25">
      <c r="B3" s="91"/>
      <c r="C3">
        <v>600</v>
      </c>
      <c r="D3" s="86">
        <f t="shared" ref="D3:D10" si="2">C3*1.2</f>
        <v>720</v>
      </c>
      <c r="E3" s="86">
        <v>6128000</v>
      </c>
      <c r="F3" s="86" t="e">
        <f t="shared" ref="F3:F6" si="3">E3/B3</f>
        <v>#DIV/0!</v>
      </c>
      <c r="G3" s="76">
        <f t="shared" ref="G3:G7" si="4">E3/C3</f>
        <v>10213.333333333334</v>
      </c>
      <c r="H3">
        <f t="shared" ref="H3:H7" si="5">E3/D3</f>
        <v>8511.1111111111113</v>
      </c>
      <c r="J3" t="s">
        <v>86</v>
      </c>
      <c r="O3" s="85"/>
      <c r="P3" s="85">
        <v>40</v>
      </c>
      <c r="Q3" s="86">
        <f t="shared" ref="Q3:Q9" si="6">P3*10.764</f>
        <v>430.55999999999995</v>
      </c>
      <c r="R3" s="86">
        <v>4900000</v>
      </c>
      <c r="S3" s="86" t="e">
        <f t="shared" si="0"/>
        <v>#DIV/0!</v>
      </c>
      <c r="T3" s="86">
        <f t="shared" si="1"/>
        <v>11380.527684875513</v>
      </c>
      <c r="U3" s="86"/>
      <c r="V3" s="87"/>
      <c r="W3" s="3"/>
      <c r="X3" s="3"/>
      <c r="Y3" s="3"/>
      <c r="Z3" s="3"/>
      <c r="AG3" s="33"/>
    </row>
    <row r="4" spans="1:33" x14ac:dyDescent="0.25">
      <c r="B4" s="71"/>
      <c r="C4">
        <v>600</v>
      </c>
      <c r="D4" s="86">
        <f t="shared" si="2"/>
        <v>720</v>
      </c>
      <c r="E4" s="86">
        <v>7000000</v>
      </c>
      <c r="F4" s="86" t="e">
        <f t="shared" si="3"/>
        <v>#DIV/0!</v>
      </c>
      <c r="G4" s="76">
        <f t="shared" si="4"/>
        <v>11666.666666666666</v>
      </c>
      <c r="H4">
        <f t="shared" si="5"/>
        <v>9722.2222222222226</v>
      </c>
      <c r="J4" t="s">
        <v>87</v>
      </c>
      <c r="O4" s="85"/>
      <c r="P4" s="85">
        <v>25</v>
      </c>
      <c r="Q4" s="86">
        <f t="shared" si="6"/>
        <v>269.09999999999997</v>
      </c>
      <c r="R4" s="86">
        <v>3000000</v>
      </c>
      <c r="S4" s="86" t="e">
        <f>R4/O4</f>
        <v>#DIV/0!</v>
      </c>
      <c r="T4" s="86">
        <f t="shared" si="1"/>
        <v>11148.272017837236</v>
      </c>
      <c r="U4" s="86"/>
      <c r="V4" s="87"/>
      <c r="W4" s="3"/>
      <c r="X4" s="3"/>
      <c r="Y4" s="3"/>
      <c r="Z4" s="3"/>
    </row>
    <row r="5" spans="1:33" x14ac:dyDescent="0.25">
      <c r="B5" s="71"/>
      <c r="C5">
        <v>360</v>
      </c>
      <c r="D5" s="86">
        <f t="shared" si="2"/>
        <v>432</v>
      </c>
      <c r="E5" s="86">
        <v>6000000</v>
      </c>
      <c r="F5" s="86" t="e">
        <f t="shared" si="3"/>
        <v>#DIV/0!</v>
      </c>
      <c r="G5" s="117">
        <f t="shared" si="4"/>
        <v>16666.666666666668</v>
      </c>
      <c r="H5">
        <f t="shared" si="5"/>
        <v>13888.888888888889</v>
      </c>
      <c r="J5">
        <v>411</v>
      </c>
      <c r="O5" s="85">
        <v>180</v>
      </c>
      <c r="P5" s="85">
        <v>20.07</v>
      </c>
      <c r="Q5" s="86">
        <f t="shared" si="6"/>
        <v>216.03348</v>
      </c>
      <c r="R5" s="86">
        <v>3300000</v>
      </c>
      <c r="S5" s="86">
        <f>R5/O5</f>
        <v>18333.333333333332</v>
      </c>
      <c r="T5" s="119">
        <f t="shared" si="1"/>
        <v>15275.41008921395</v>
      </c>
      <c r="U5" s="86"/>
      <c r="V5" s="87"/>
      <c r="W5" s="3"/>
      <c r="X5" s="3"/>
      <c r="Y5" s="3"/>
      <c r="Z5" s="3"/>
    </row>
    <row r="6" spans="1:33" x14ac:dyDescent="0.25">
      <c r="C6">
        <v>900</v>
      </c>
      <c r="D6" s="86">
        <f t="shared" si="2"/>
        <v>1080</v>
      </c>
      <c r="E6" s="86">
        <v>7500000</v>
      </c>
      <c r="F6" s="86" t="e">
        <f t="shared" si="3"/>
        <v>#DIV/0!</v>
      </c>
      <c r="G6" s="76">
        <f t="shared" si="4"/>
        <v>8333.3333333333339</v>
      </c>
      <c r="H6">
        <f t="shared" si="5"/>
        <v>6944.4444444444443</v>
      </c>
      <c r="J6" t="s">
        <v>88</v>
      </c>
      <c r="O6" s="86"/>
      <c r="P6" s="86">
        <v>21</v>
      </c>
      <c r="Q6" s="86">
        <f t="shared" si="6"/>
        <v>226.04399999999998</v>
      </c>
      <c r="R6" s="86">
        <v>3970000</v>
      </c>
      <c r="S6" s="86" t="e">
        <f>R6/O6</f>
        <v>#DIV/0!</v>
      </c>
      <c r="T6" s="120">
        <f t="shared" si="1"/>
        <v>17562.952345561043</v>
      </c>
      <c r="U6" s="86"/>
      <c r="V6" s="87"/>
      <c r="W6" s="3"/>
      <c r="X6" s="3"/>
      <c r="Y6" s="3"/>
      <c r="Z6" s="3"/>
    </row>
    <row r="7" spans="1:33" x14ac:dyDescent="0.25">
      <c r="C7">
        <v>600</v>
      </c>
      <c r="D7" s="86">
        <f t="shared" si="2"/>
        <v>720</v>
      </c>
      <c r="E7" s="86">
        <v>8000000</v>
      </c>
      <c r="F7" s="86" t="e">
        <f t="shared" ref="F7:F14" si="7">ROUND((E7/B7),0)</f>
        <v>#DIV/0!</v>
      </c>
      <c r="G7" s="76">
        <f t="shared" si="4"/>
        <v>13333.333333333334</v>
      </c>
      <c r="H7">
        <f t="shared" si="5"/>
        <v>11111.111111111111</v>
      </c>
      <c r="J7">
        <v>601</v>
      </c>
      <c r="O7" s="86">
        <v>180</v>
      </c>
      <c r="P7" s="86">
        <v>20.07</v>
      </c>
      <c r="Q7" s="120">
        <f t="shared" si="6"/>
        <v>216.03348</v>
      </c>
      <c r="R7" s="120">
        <v>3200000</v>
      </c>
      <c r="S7" s="120" t="e">
        <f>U7/#REF!</f>
        <v>#REF!</v>
      </c>
      <c r="T7" s="119">
        <f t="shared" si="1"/>
        <v>14812.518874389285</v>
      </c>
      <c r="U7" s="86"/>
      <c r="V7" s="87"/>
      <c r="W7" s="3"/>
      <c r="X7" s="3"/>
      <c r="Y7" s="3"/>
      <c r="Z7" s="3"/>
    </row>
    <row r="8" spans="1:33" x14ac:dyDescent="0.25">
      <c r="B8">
        <v>437</v>
      </c>
      <c r="C8">
        <v>650</v>
      </c>
      <c r="D8" s="86">
        <f t="shared" si="2"/>
        <v>780</v>
      </c>
      <c r="E8" s="86">
        <v>7000000</v>
      </c>
      <c r="F8" s="120">
        <f t="shared" si="7"/>
        <v>16018</v>
      </c>
      <c r="G8" s="76">
        <f>E8/C8</f>
        <v>10769.23076923077</v>
      </c>
      <c r="H8">
        <f t="shared" ref="H8:H13" si="8">F8/D8</f>
        <v>20.535897435897436</v>
      </c>
      <c r="J8">
        <v>302</v>
      </c>
      <c r="O8" s="86"/>
      <c r="P8" s="86">
        <v>46.26</v>
      </c>
      <c r="Q8" s="120">
        <f t="shared" si="6"/>
        <v>497.94263999999993</v>
      </c>
      <c r="R8" s="120">
        <v>6050000</v>
      </c>
      <c r="S8" s="120" t="e">
        <f>U8/#REF!</f>
        <v>#REF!</v>
      </c>
      <c r="T8" s="120">
        <f t="shared" si="1"/>
        <v>12149.993822581655</v>
      </c>
      <c r="U8" s="86"/>
      <c r="V8" s="87"/>
      <c r="W8" s="3"/>
      <c r="X8" s="3"/>
      <c r="Y8" s="3"/>
      <c r="Z8" s="3"/>
    </row>
    <row r="9" spans="1:33" x14ac:dyDescent="0.25">
      <c r="B9">
        <v>515</v>
      </c>
      <c r="C9">
        <f t="shared" ref="C9:C12" si="9">B9*1.2</f>
        <v>618</v>
      </c>
      <c r="D9" s="86">
        <f t="shared" si="2"/>
        <v>741.6</v>
      </c>
      <c r="E9" s="86">
        <v>7000000</v>
      </c>
      <c r="F9" s="120">
        <f t="shared" si="7"/>
        <v>13592</v>
      </c>
      <c r="G9" s="76">
        <f t="shared" ref="G9:G12" si="10">E9/C9</f>
        <v>11326.860841423948</v>
      </c>
      <c r="H9">
        <f t="shared" si="8"/>
        <v>18.327939590075513</v>
      </c>
      <c r="J9">
        <v>203</v>
      </c>
      <c r="O9" s="86">
        <v>180</v>
      </c>
      <c r="P9" s="86">
        <v>20.07</v>
      </c>
      <c r="Q9" s="120">
        <f t="shared" si="6"/>
        <v>216.03348</v>
      </c>
      <c r="R9" s="120">
        <v>3200000</v>
      </c>
      <c r="S9" s="120" t="e">
        <f>U9/#REF!</f>
        <v>#REF!</v>
      </c>
      <c r="T9" s="120">
        <f t="shared" si="1"/>
        <v>14812.518874389285</v>
      </c>
      <c r="U9" s="86"/>
      <c r="V9" s="3"/>
      <c r="W9" s="3"/>
      <c r="X9" s="3"/>
      <c r="Y9" s="3"/>
      <c r="Z9" s="3"/>
    </row>
    <row r="10" spans="1:33" ht="16.5" x14ac:dyDescent="0.3">
      <c r="B10">
        <v>455</v>
      </c>
      <c r="C10">
        <f t="shared" si="9"/>
        <v>546</v>
      </c>
      <c r="D10" s="86">
        <f t="shared" si="2"/>
        <v>655.19999999999993</v>
      </c>
      <c r="E10" s="86">
        <v>6500000</v>
      </c>
      <c r="F10" s="86">
        <f t="shared" si="7"/>
        <v>14286</v>
      </c>
      <c r="G10" s="76">
        <f t="shared" si="10"/>
        <v>11904.761904761905</v>
      </c>
      <c r="H10">
        <f t="shared" si="8"/>
        <v>21.804029304029307</v>
      </c>
      <c r="O10" s="86"/>
      <c r="P10" s="86"/>
      <c r="Q10" s="120" t="e">
        <f>#REF!*1.1</f>
        <v>#REF!</v>
      </c>
      <c r="R10" s="120"/>
      <c r="S10" s="120" t="e">
        <f>U10/#REF!</f>
        <v>#REF!</v>
      </c>
      <c r="T10" s="120"/>
      <c r="U10" s="86"/>
      <c r="V10" s="3"/>
      <c r="W10" s="3"/>
      <c r="X10" s="88"/>
      <c r="Y10" s="89"/>
      <c r="Z10" s="89"/>
      <c r="AA10" s="22"/>
      <c r="AB10" s="22"/>
      <c r="AC10" s="22"/>
      <c r="AD10" s="22"/>
      <c r="AE10" s="22"/>
    </row>
    <row r="11" spans="1:33" ht="18.75" x14ac:dyDescent="0.25">
      <c r="B11">
        <v>465</v>
      </c>
      <c r="C11">
        <f>B11*1.2</f>
        <v>558</v>
      </c>
      <c r="D11">
        <f>C11*1.2</f>
        <v>669.6</v>
      </c>
      <c r="E11" s="86">
        <v>7800000</v>
      </c>
      <c r="F11">
        <f t="shared" si="7"/>
        <v>16774</v>
      </c>
      <c r="G11" s="117">
        <f t="shared" si="10"/>
        <v>13978.494623655914</v>
      </c>
      <c r="H11">
        <f>E11/D11</f>
        <v>11648.74551971326</v>
      </c>
      <c r="Q11" s="120" t="e">
        <f>#REF!*1.1</f>
        <v>#REF!</v>
      </c>
      <c r="R11" s="120"/>
      <c r="S11" s="121"/>
      <c r="T11" s="120"/>
      <c r="U11" s="86"/>
      <c r="V11" s="3"/>
      <c r="W11" s="3"/>
      <c r="X11" s="90"/>
      <c r="Y11" s="3"/>
      <c r="Z11" s="3"/>
    </row>
    <row r="12" spans="1:33" x14ac:dyDescent="0.25">
      <c r="B12">
        <v>540</v>
      </c>
      <c r="C12">
        <f t="shared" si="9"/>
        <v>648</v>
      </c>
      <c r="D12">
        <f t="shared" ref="D12:D14" si="11">C12*1.2</f>
        <v>777.6</v>
      </c>
      <c r="E12" s="86">
        <v>7000000</v>
      </c>
      <c r="F12">
        <f t="shared" si="7"/>
        <v>12963</v>
      </c>
      <c r="G12" s="76">
        <f t="shared" si="10"/>
        <v>10802.469135802468</v>
      </c>
      <c r="H12">
        <f t="shared" si="8"/>
        <v>16.670524691358025</v>
      </c>
      <c r="I12">
        <f t="shared" ref="I12:I14" si="12">V12</f>
        <v>0</v>
      </c>
      <c r="J12">
        <f t="shared" ref="J12:J14" si="13">W12</f>
        <v>0</v>
      </c>
      <c r="Q12" s="120" t="e">
        <f>#REF!*1.1</f>
        <v>#REF!</v>
      </c>
      <c r="R12" s="120"/>
      <c r="S12" s="121"/>
      <c r="T12" s="120"/>
      <c r="U12" s="86"/>
      <c r="V12" s="3"/>
      <c r="W12" s="3"/>
      <c r="X12" s="3"/>
      <c r="Y12" s="3"/>
      <c r="Z12" s="3"/>
    </row>
    <row r="13" spans="1:33" x14ac:dyDescent="0.25">
      <c r="B13">
        <v>0</v>
      </c>
      <c r="C13">
        <f t="shared" ref="C13:C14" si="14">B13*1.1</f>
        <v>0</v>
      </c>
      <c r="D13">
        <f t="shared" si="11"/>
        <v>0</v>
      </c>
      <c r="E13" s="86"/>
      <c r="F13" t="e">
        <f t="shared" si="7"/>
        <v>#DIV/0!</v>
      </c>
      <c r="G13" t="e">
        <f t="shared" ref="G13:G14" si="15">ROUND((E13/C13),0)</f>
        <v>#DIV/0!</v>
      </c>
      <c r="H13" t="e">
        <f t="shared" si="8"/>
        <v>#DIV/0!</v>
      </c>
      <c r="I13">
        <f t="shared" si="12"/>
        <v>0</v>
      </c>
      <c r="J13">
        <f t="shared" si="13"/>
        <v>0</v>
      </c>
      <c r="T13" s="86"/>
      <c r="U13" s="86"/>
      <c r="V13" s="3"/>
      <c r="W13" s="3"/>
      <c r="X13" s="3"/>
      <c r="Y13" s="3"/>
      <c r="Z13" s="3"/>
    </row>
    <row r="14" spans="1:33" x14ac:dyDescent="0.25">
      <c r="B14">
        <v>0</v>
      </c>
      <c r="C14">
        <f t="shared" si="14"/>
        <v>0</v>
      </c>
      <c r="D14">
        <f t="shared" si="11"/>
        <v>0</v>
      </c>
      <c r="E14" s="86"/>
      <c r="F14" t="e">
        <f t="shared" si="7"/>
        <v>#DIV/0!</v>
      </c>
      <c r="G14" t="e">
        <f t="shared" si="15"/>
        <v>#DIV/0!</v>
      </c>
      <c r="H14" t="e">
        <f t="shared" ref="H14" si="16">ROUND((E14/D14),0)</f>
        <v>#DIV/0!</v>
      </c>
      <c r="I14">
        <f t="shared" si="12"/>
        <v>0</v>
      </c>
      <c r="J14">
        <f t="shared" si="13"/>
        <v>0</v>
      </c>
      <c r="T14" s="86"/>
      <c r="U14" s="86"/>
      <c r="V14" s="3"/>
      <c r="W14" s="3"/>
      <c r="X14" s="3"/>
      <c r="Y14" s="3"/>
      <c r="Z14" s="3"/>
    </row>
    <row r="15" spans="1:33" x14ac:dyDescent="0.25">
      <c r="B15">
        <v>0</v>
      </c>
      <c r="C15">
        <f t="shared" ref="C15" si="17">B15*1.2</f>
        <v>0</v>
      </c>
      <c r="D15">
        <f t="shared" ref="D15:D18" si="18">C15*1.2</f>
        <v>0</v>
      </c>
      <c r="E15" s="86"/>
      <c r="F15" t="e">
        <f t="shared" ref="F15:F18" si="19">ROUND((E15/B15),0)</f>
        <v>#DIV/0!</v>
      </c>
      <c r="G15" t="e">
        <f t="shared" ref="G15:G18" si="20">ROUND((E15/C15),0)</f>
        <v>#DIV/0!</v>
      </c>
      <c r="H15" t="e">
        <f t="shared" ref="H15:H18" si="21">ROUND((E15/D15),0)</f>
        <v>#DIV/0!</v>
      </c>
      <c r="I15">
        <f t="shared" ref="I15:J18" si="22">V15</f>
        <v>0</v>
      </c>
      <c r="J15">
        <f t="shared" si="22"/>
        <v>0</v>
      </c>
      <c r="T15" s="86"/>
      <c r="U15" s="86"/>
      <c r="V15" s="3"/>
      <c r="W15" s="3"/>
      <c r="X15" s="3"/>
      <c r="Y15" s="3"/>
      <c r="Z15" s="3"/>
    </row>
    <row r="16" spans="1:33" x14ac:dyDescent="0.25">
      <c r="B16">
        <v>0</v>
      </c>
      <c r="C16">
        <f t="shared" ref="C16:C18" si="23">B16*1.2</f>
        <v>0</v>
      </c>
      <c r="D16">
        <f t="shared" si="18"/>
        <v>0</v>
      </c>
      <c r="E16" s="86"/>
      <c r="F16" t="e">
        <f t="shared" si="19"/>
        <v>#DIV/0!</v>
      </c>
      <c r="G16" t="e">
        <f t="shared" si="20"/>
        <v>#DIV/0!</v>
      </c>
      <c r="H16" t="e">
        <f t="shared" si="21"/>
        <v>#DIV/0!</v>
      </c>
      <c r="I16">
        <f t="shared" si="22"/>
        <v>0</v>
      </c>
      <c r="J16">
        <f t="shared" si="22"/>
        <v>0</v>
      </c>
      <c r="T16" s="86"/>
      <c r="U16" s="86"/>
    </row>
    <row r="17" spans="1:26" x14ac:dyDescent="0.25">
      <c r="B17">
        <f t="shared" ref="B17:B18" si="24">O17</f>
        <v>0</v>
      </c>
      <c r="C17">
        <f t="shared" si="23"/>
        <v>0</v>
      </c>
      <c r="D17">
        <f t="shared" si="18"/>
        <v>0</v>
      </c>
      <c r="E17" s="86"/>
      <c r="F17" t="e">
        <f t="shared" si="19"/>
        <v>#DIV/0!</v>
      </c>
      <c r="G17" t="e">
        <f t="shared" si="20"/>
        <v>#DIV/0!</v>
      </c>
      <c r="H17" t="e">
        <f t="shared" si="21"/>
        <v>#DIV/0!</v>
      </c>
      <c r="I17">
        <f t="shared" si="22"/>
        <v>0</v>
      </c>
      <c r="J17">
        <f t="shared" si="22"/>
        <v>0</v>
      </c>
      <c r="T17" s="86"/>
      <c r="U17" s="86"/>
    </row>
    <row r="18" spans="1:26" x14ac:dyDescent="0.25">
      <c r="B18">
        <f t="shared" si="24"/>
        <v>0</v>
      </c>
      <c r="C18">
        <f t="shared" si="23"/>
        <v>0</v>
      </c>
      <c r="D18">
        <f t="shared" si="18"/>
        <v>0</v>
      </c>
      <c r="E18" s="86"/>
      <c r="F18" t="e">
        <f t="shared" si="19"/>
        <v>#DIV/0!</v>
      </c>
      <c r="G18" t="e">
        <f t="shared" si="20"/>
        <v>#DIV/0!</v>
      </c>
      <c r="H18" t="e">
        <f t="shared" si="21"/>
        <v>#DIV/0!</v>
      </c>
      <c r="I18">
        <f t="shared" si="22"/>
        <v>0</v>
      </c>
      <c r="J18">
        <f t="shared" si="22"/>
        <v>0</v>
      </c>
      <c r="T18" s="86"/>
      <c r="U18" s="86"/>
    </row>
    <row r="19" spans="1:26" s="6" customFormat="1" x14ac:dyDescent="0.25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 s="6" customFormat="1" ht="16.5" x14ac:dyDescent="0.3">
      <c r="A20" s="76"/>
      <c r="B20" s="76"/>
      <c r="C20" s="76"/>
      <c r="D20" s="76"/>
      <c r="E20" s="76"/>
      <c r="F20" s="22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s="6" customFormat="1" x14ac:dyDescent="0.25">
      <c r="A21" s="76"/>
      <c r="B21" s="77"/>
      <c r="C21" s="77"/>
      <c r="D21" s="77"/>
      <c r="E21" s="77"/>
      <c r="F21" s="78" t="s">
        <v>63</v>
      </c>
      <c r="G21" s="77"/>
      <c r="H21" s="77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s="6" customFormat="1" ht="16.5" x14ac:dyDescent="0.3">
      <c r="A22" s="76"/>
      <c r="B22" s="77"/>
      <c r="C22" s="77" t="s">
        <v>61</v>
      </c>
      <c r="D22" s="77"/>
      <c r="E22" s="92"/>
      <c r="F22" s="79" t="s">
        <v>62</v>
      </c>
      <c r="G22" s="79">
        <v>394</v>
      </c>
      <c r="H22" s="77"/>
      <c r="I22" s="76">
        <f>G22*9500</f>
        <v>3743000</v>
      </c>
      <c r="J22" s="76"/>
      <c r="K22" s="76"/>
      <c r="L22" s="76"/>
      <c r="M22" s="76"/>
      <c r="N22" s="76"/>
      <c r="O22" s="76"/>
      <c r="P22" s="76"/>
    </row>
    <row r="23" spans="1:26" s="6" customFormat="1" x14ac:dyDescent="0.25">
      <c r="A23" s="76"/>
      <c r="B23" s="77"/>
      <c r="C23" s="77" t="s">
        <v>1</v>
      </c>
      <c r="D23" s="77">
        <v>7100000</v>
      </c>
      <c r="E23" s="77"/>
      <c r="F23" s="79" t="s">
        <v>58</v>
      </c>
      <c r="G23" s="79">
        <v>0</v>
      </c>
      <c r="H23" s="77"/>
      <c r="I23" s="76"/>
      <c r="J23" s="76"/>
      <c r="K23" s="76"/>
      <c r="L23" s="76"/>
      <c r="M23" s="76"/>
      <c r="N23" s="76"/>
      <c r="O23" s="76"/>
      <c r="P23" s="76"/>
    </row>
    <row r="24" spans="1:26" s="6" customFormat="1" x14ac:dyDescent="0.25">
      <c r="A24" s="76"/>
      <c r="B24" s="77"/>
      <c r="C24" s="77"/>
      <c r="D24" s="77"/>
      <c r="E24" s="77"/>
      <c r="F24" s="79" t="s">
        <v>64</v>
      </c>
      <c r="G24" s="79">
        <v>0</v>
      </c>
      <c r="H24" s="77"/>
      <c r="I24" s="76"/>
      <c r="J24" s="76"/>
      <c r="K24" s="76"/>
      <c r="L24" s="76"/>
      <c r="M24" s="76"/>
      <c r="N24" s="76"/>
      <c r="O24" s="76"/>
      <c r="P24" s="76"/>
    </row>
    <row r="25" spans="1:26" s="6" customFormat="1" x14ac:dyDescent="0.25">
      <c r="B25" s="77"/>
      <c r="C25" s="77"/>
      <c r="D25" s="77"/>
      <c r="E25" s="77"/>
      <c r="F25" s="80" t="s">
        <v>65</v>
      </c>
      <c r="G25" s="80">
        <f>G22+G23+G24</f>
        <v>394</v>
      </c>
      <c r="H25" s="77"/>
      <c r="I25" s="76"/>
      <c r="J25" s="76"/>
      <c r="K25" s="76"/>
      <c r="L25" s="76"/>
      <c r="M25" s="76"/>
    </row>
    <row r="26" spans="1:26" s="6" customFormat="1" x14ac:dyDescent="0.25">
      <c r="B26" s="77"/>
      <c r="C26" s="77"/>
      <c r="D26" s="77"/>
      <c r="E26" s="77"/>
      <c r="F26" s="79"/>
      <c r="G26" s="79"/>
      <c r="H26" s="77"/>
      <c r="I26" s="76"/>
      <c r="J26" s="76"/>
      <c r="K26" s="76"/>
      <c r="L26" s="76"/>
      <c r="M26" s="76"/>
    </row>
    <row r="27" spans="1:26" s="6" customFormat="1" x14ac:dyDescent="0.25">
      <c r="B27" s="77"/>
      <c r="C27" s="77"/>
      <c r="D27" s="77"/>
      <c r="E27" s="77"/>
      <c r="F27" s="79" t="s">
        <v>57</v>
      </c>
      <c r="G27" s="79">
        <v>0</v>
      </c>
      <c r="H27" s="77"/>
      <c r="I27" s="76" t="e">
        <f>G33/G27</f>
        <v>#DIV/0!</v>
      </c>
      <c r="J27" s="76"/>
      <c r="K27" s="76"/>
      <c r="L27" s="76"/>
      <c r="M27" s="76"/>
    </row>
    <row r="28" spans="1:26" s="6" customFormat="1" x14ac:dyDescent="0.25">
      <c r="B28" s="77"/>
      <c r="C28" s="77"/>
      <c r="D28" s="77"/>
      <c r="E28" s="77"/>
      <c r="F28" s="79" t="s">
        <v>58</v>
      </c>
      <c r="G28" s="79">
        <v>0</v>
      </c>
      <c r="H28" s="77"/>
      <c r="I28" s="76"/>
      <c r="J28" s="76"/>
      <c r="K28" s="76"/>
      <c r="L28" s="76"/>
      <c r="M28" s="76"/>
    </row>
    <row r="29" spans="1:26" s="6" customFormat="1" x14ac:dyDescent="0.25">
      <c r="B29" s="77"/>
      <c r="C29" s="77"/>
      <c r="D29" s="77"/>
      <c r="E29" s="77"/>
      <c r="F29" s="79" t="s">
        <v>56</v>
      </c>
      <c r="G29" s="79">
        <v>0</v>
      </c>
      <c r="H29" s="77"/>
      <c r="I29" s="76"/>
      <c r="J29" s="76"/>
      <c r="K29" s="76"/>
      <c r="L29" s="76"/>
      <c r="M29" s="76"/>
    </row>
    <row r="30" spans="1:26" s="6" customFormat="1" x14ac:dyDescent="0.25">
      <c r="B30" s="77"/>
      <c r="C30" s="81"/>
      <c r="D30" s="81"/>
      <c r="E30" s="77"/>
      <c r="F30" s="80" t="s">
        <v>59</v>
      </c>
      <c r="G30" s="80">
        <f>SUM(G27:G29)</f>
        <v>0</v>
      </c>
      <c r="H30" s="77"/>
      <c r="I30" s="76" t="e">
        <f>I22/G30</f>
        <v>#DIV/0!</v>
      </c>
      <c r="J30" s="76"/>
      <c r="K30" s="76"/>
      <c r="L30" s="76"/>
      <c r="M30" s="76"/>
      <c r="O30" s="34"/>
      <c r="P30" s="34"/>
      <c r="Q30" s="34"/>
      <c r="R30" s="34"/>
      <c r="S30" s="34"/>
    </row>
    <row r="31" spans="1:26" s="6" customFormat="1" x14ac:dyDescent="0.25">
      <c r="B31" s="77"/>
      <c r="C31" s="81"/>
      <c r="D31" s="81"/>
      <c r="E31" s="77"/>
      <c r="F31" s="80" t="s">
        <v>60</v>
      </c>
      <c r="G31" s="79">
        <f>G30</f>
        <v>0</v>
      </c>
      <c r="H31" s="77" t="e">
        <f>G30/G31</f>
        <v>#DIV/0!</v>
      </c>
      <c r="I31" s="76" t="s">
        <v>42</v>
      </c>
      <c r="J31" s="76"/>
      <c r="K31" s="76"/>
      <c r="L31" s="76"/>
      <c r="M31" s="76"/>
    </row>
    <row r="32" spans="1:26" s="6" customFormat="1" x14ac:dyDescent="0.25">
      <c r="B32" s="77"/>
      <c r="C32" s="81"/>
      <c r="D32" s="81"/>
      <c r="E32" s="77"/>
      <c r="F32" s="79" t="s">
        <v>40</v>
      </c>
      <c r="G32" s="79">
        <v>10000</v>
      </c>
      <c r="H32" s="77"/>
      <c r="I32" s="76"/>
      <c r="J32" s="76"/>
      <c r="K32" s="76"/>
      <c r="L32" s="76"/>
      <c r="M32" s="76"/>
    </row>
    <row r="33" spans="2:22" s="6" customFormat="1" x14ac:dyDescent="0.25">
      <c r="B33" s="77"/>
      <c r="C33" s="81"/>
      <c r="D33" s="81"/>
      <c r="E33" s="77"/>
      <c r="F33" s="80" t="s">
        <v>41</v>
      </c>
      <c r="G33" s="80">
        <f>G25*G32</f>
        <v>3940000</v>
      </c>
      <c r="H33" s="77" t="e">
        <f>G33/D27</f>
        <v>#DIV/0!</v>
      </c>
      <c r="I33" s="76"/>
      <c r="J33" s="76"/>
      <c r="K33" s="76"/>
      <c r="L33" s="76"/>
      <c r="M33" s="76"/>
    </row>
    <row r="34" spans="2:22" s="6" customFormat="1" x14ac:dyDescent="0.25">
      <c r="B34" s="77"/>
      <c r="C34" s="81"/>
      <c r="D34" s="81"/>
      <c r="E34" s="77"/>
      <c r="F34" s="80" t="s">
        <v>19</v>
      </c>
      <c r="G34" s="80">
        <f>G33*90%</f>
        <v>3546000</v>
      </c>
      <c r="H34" s="77"/>
      <c r="I34" s="76"/>
      <c r="J34" s="76"/>
      <c r="K34" s="76"/>
      <c r="L34" s="76"/>
      <c r="M34" s="76"/>
    </row>
    <row r="35" spans="2:22" s="6" customFormat="1" x14ac:dyDescent="0.25">
      <c r="B35" s="77"/>
      <c r="C35" s="81"/>
      <c r="D35" s="81"/>
      <c r="E35" s="77"/>
      <c r="F35" s="80" t="s">
        <v>20</v>
      </c>
      <c r="G35" s="80">
        <f>G33*80%</f>
        <v>3152000</v>
      </c>
      <c r="H35" s="77"/>
      <c r="I35" s="76"/>
      <c r="J35" s="76"/>
      <c r="K35" s="76"/>
      <c r="L35" s="76"/>
      <c r="M35" s="76"/>
    </row>
    <row r="36" spans="2:22" x14ac:dyDescent="0.25">
      <c r="B36" s="81"/>
      <c r="C36" s="81"/>
      <c r="D36" s="81"/>
      <c r="E36" s="81"/>
      <c r="F36" s="81"/>
      <c r="G36" s="81"/>
      <c r="H36" s="81"/>
    </row>
    <row r="37" spans="2:22" x14ac:dyDescent="0.25">
      <c r="B37" s="81"/>
      <c r="C37" s="81"/>
      <c r="D37" s="81"/>
      <c r="E37" s="81"/>
      <c r="F37" s="81"/>
      <c r="G37" s="81"/>
      <c r="H37" s="81"/>
      <c r="N37" s="6"/>
      <c r="O37" s="6"/>
      <c r="P37" s="6"/>
      <c r="Q37" s="6"/>
      <c r="R37" s="6"/>
      <c r="S37" s="6"/>
      <c r="T37" s="6"/>
      <c r="U37" s="6"/>
      <c r="V37" s="6"/>
    </row>
    <row r="38" spans="2:22" x14ac:dyDescent="0.25">
      <c r="B38" s="81"/>
      <c r="C38" s="81"/>
      <c r="D38" s="81"/>
      <c r="E38" s="81"/>
      <c r="F38" s="81"/>
      <c r="G38" s="81"/>
      <c r="H38" s="81"/>
      <c r="N38" s="6"/>
      <c r="O38" s="6"/>
      <c r="P38" s="6"/>
      <c r="Q38" s="6"/>
      <c r="R38" s="6"/>
      <c r="S38" s="6"/>
      <c r="T38" s="6"/>
      <c r="U38" s="6"/>
      <c r="V38" s="6"/>
    </row>
    <row r="39" spans="2:22" x14ac:dyDescent="0.25">
      <c r="B39" s="81"/>
      <c r="C39" s="81"/>
      <c r="D39" s="81"/>
      <c r="E39" s="81"/>
      <c r="F39" s="81"/>
      <c r="G39" s="81"/>
      <c r="H39" s="81"/>
      <c r="N39" s="6"/>
      <c r="O39" s="6"/>
      <c r="P39" s="6"/>
      <c r="Q39" s="6"/>
      <c r="R39" s="6"/>
      <c r="S39" s="6"/>
      <c r="T39" s="6"/>
      <c r="U39" s="6"/>
      <c r="V39" s="6"/>
    </row>
    <row r="40" spans="2:22" x14ac:dyDescent="0.25">
      <c r="B40" s="81"/>
      <c r="C40" s="81"/>
      <c r="D40" s="81"/>
      <c r="E40" s="81"/>
      <c r="F40" s="81"/>
      <c r="G40" s="81"/>
      <c r="H40" s="81"/>
      <c r="N40" s="6"/>
      <c r="O40" s="6"/>
      <c r="P40" s="6"/>
      <c r="Q40" s="6"/>
      <c r="R40" s="6"/>
      <c r="S40" s="6"/>
      <c r="T40" s="6"/>
      <c r="U40" s="6"/>
      <c r="V40" s="6"/>
    </row>
    <row r="41" spans="2:22" x14ac:dyDescent="0.25">
      <c r="B41" s="81"/>
      <c r="C41" s="81"/>
      <c r="D41" s="81"/>
      <c r="E41" s="81"/>
      <c r="F41" s="81"/>
      <c r="G41" s="81"/>
      <c r="H41" s="81"/>
      <c r="N41" s="6"/>
      <c r="O41" s="6"/>
      <c r="P41" s="6"/>
      <c r="Q41" s="6"/>
      <c r="R41" s="6"/>
      <c r="S41" s="6"/>
      <c r="T41" s="6"/>
      <c r="U41" s="6"/>
      <c r="V41" s="6"/>
    </row>
    <row r="42" spans="2:22" x14ac:dyDescent="0.25">
      <c r="B42" s="81"/>
      <c r="C42" s="81"/>
      <c r="D42" s="81"/>
      <c r="E42" s="81"/>
      <c r="F42" s="81"/>
      <c r="G42" s="81"/>
      <c r="H42" s="81"/>
      <c r="N42" s="6"/>
      <c r="O42" s="34"/>
      <c r="P42" s="34"/>
      <c r="Q42" s="34"/>
      <c r="R42" s="34"/>
      <c r="S42" s="34"/>
      <c r="T42" s="6"/>
      <c r="U42" s="6"/>
      <c r="V42" s="6"/>
    </row>
    <row r="43" spans="2:22" x14ac:dyDescent="0.25">
      <c r="B43" s="81"/>
      <c r="C43" s="81"/>
      <c r="D43" s="81"/>
      <c r="E43" s="81"/>
      <c r="F43" s="81"/>
      <c r="G43" s="81"/>
      <c r="H43" s="81"/>
      <c r="N43" s="6"/>
      <c r="O43" s="6"/>
      <c r="P43" s="6"/>
      <c r="Q43" s="6"/>
      <c r="R43" s="6"/>
      <c r="S43" s="6"/>
      <c r="T43" s="6"/>
      <c r="U43" s="6"/>
      <c r="V43" s="6"/>
    </row>
    <row r="44" spans="2:22" x14ac:dyDescent="0.25">
      <c r="B44" s="81"/>
      <c r="C44" s="81"/>
      <c r="D44" s="81"/>
      <c r="E44" s="81"/>
      <c r="F44" s="81"/>
      <c r="G44" s="81"/>
      <c r="H44" s="81"/>
      <c r="N44" s="6"/>
      <c r="O44" s="6"/>
      <c r="P44" s="6"/>
      <c r="Q44" s="6"/>
      <c r="R44" s="6"/>
      <c r="S44" s="6"/>
      <c r="T44" s="6"/>
      <c r="U44" s="6"/>
      <c r="V44" s="6"/>
    </row>
    <row r="45" spans="2:22" x14ac:dyDescent="0.25">
      <c r="N45" s="6"/>
      <c r="O45" s="6"/>
      <c r="P45" s="6"/>
      <c r="Q45" s="6"/>
      <c r="R45" s="6"/>
      <c r="S45" s="6"/>
      <c r="T45" s="6"/>
      <c r="U45" s="6"/>
      <c r="V45" s="6"/>
    </row>
    <row r="48" spans="2:22" x14ac:dyDescent="0.25">
      <c r="N48" s="6"/>
      <c r="O48" s="6"/>
      <c r="P48" s="6"/>
      <c r="Q48" s="6"/>
      <c r="R48" s="6"/>
      <c r="S48" s="6"/>
      <c r="T48" s="6"/>
      <c r="U48" s="6"/>
      <c r="V48" s="6"/>
    </row>
    <row r="49" spans="14:22" x14ac:dyDescent="0.25">
      <c r="N49" s="6"/>
      <c r="O49" s="6"/>
      <c r="P49" s="6"/>
      <c r="Q49" s="6"/>
      <c r="R49" s="6"/>
      <c r="S49" s="6"/>
      <c r="T49" s="6"/>
      <c r="U49" s="6"/>
      <c r="V49" s="6"/>
    </row>
    <row r="50" spans="14:22" x14ac:dyDescent="0.25">
      <c r="N50" s="6"/>
      <c r="O50" s="6"/>
      <c r="P50" s="6"/>
      <c r="Q50" s="6"/>
      <c r="R50" s="6"/>
      <c r="S50" s="6"/>
      <c r="T50" s="6"/>
      <c r="U50" s="6"/>
      <c r="V50" s="6"/>
    </row>
    <row r="51" spans="14:22" x14ac:dyDescent="0.25">
      <c r="N51" s="6"/>
      <c r="O51" s="6"/>
      <c r="P51" s="6"/>
      <c r="Q51" s="6"/>
      <c r="R51" s="6"/>
      <c r="S51" s="6"/>
      <c r="T51" s="6"/>
      <c r="U51" s="6"/>
      <c r="V51" s="6"/>
    </row>
    <row r="52" spans="14:22" x14ac:dyDescent="0.25">
      <c r="N52" s="6"/>
      <c r="O52" s="34"/>
      <c r="P52" s="34"/>
      <c r="Q52" s="34"/>
      <c r="R52" s="34"/>
      <c r="S52" s="34"/>
      <c r="T52" s="6"/>
      <c r="U52" s="6"/>
      <c r="V52" s="6"/>
    </row>
    <row r="53" spans="14:22" x14ac:dyDescent="0.25">
      <c r="N53" s="6"/>
      <c r="O53" s="6"/>
      <c r="P53" s="6"/>
      <c r="Q53" s="6"/>
      <c r="R53" s="6"/>
      <c r="S53" s="6"/>
      <c r="T53" s="6"/>
      <c r="U53" s="6"/>
      <c r="V53" s="6"/>
    </row>
    <row r="54" spans="14:22" x14ac:dyDescent="0.25">
      <c r="N54" s="6"/>
      <c r="O54" s="6"/>
      <c r="P54" s="6"/>
      <c r="Q54" s="6"/>
      <c r="R54" s="6"/>
      <c r="S54" s="6"/>
      <c r="T54" s="6"/>
      <c r="U54" s="6"/>
      <c r="V54" s="6"/>
    </row>
    <row r="55" spans="14:22" x14ac:dyDescent="0.25">
      <c r="N55" s="6"/>
      <c r="O55" s="6"/>
      <c r="P55" s="6"/>
      <c r="Q55" s="6"/>
      <c r="R55" s="6"/>
      <c r="S55" s="6"/>
      <c r="T55" s="6"/>
      <c r="U55" s="6"/>
      <c r="V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40:M117"/>
  <sheetViews>
    <sheetView topLeftCell="A19" zoomScale="130" zoomScaleNormal="130" workbookViewId="0">
      <selection activeCell="H43" sqref="H43"/>
    </sheetView>
  </sheetViews>
  <sheetFormatPr defaultRowHeight="15" x14ac:dyDescent="0.25"/>
  <sheetData>
    <row r="40" spans="6:7" ht="15.75" x14ac:dyDescent="0.25">
      <c r="F40" s="97" t="s">
        <v>89</v>
      </c>
      <c r="G40" s="97" t="s">
        <v>90</v>
      </c>
    </row>
    <row r="117" spans="6:13" x14ac:dyDescent="0.25">
      <c r="F117" s="112" t="s">
        <v>55</v>
      </c>
      <c r="G117" s="112"/>
      <c r="H117" s="112"/>
      <c r="I117" s="112"/>
      <c r="J117" s="112"/>
      <c r="K117" s="112"/>
      <c r="L117" s="112"/>
      <c r="M117" s="112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J14:O138"/>
  <sheetViews>
    <sheetView topLeftCell="A82" zoomScale="130" zoomScaleNormal="130" workbookViewId="0">
      <selection activeCell="N138" sqref="N138"/>
    </sheetView>
  </sheetViews>
  <sheetFormatPr defaultRowHeight="15" x14ac:dyDescent="0.25"/>
  <sheetData>
    <row r="14" spans="14:15" x14ac:dyDescent="0.25">
      <c r="N14" t="s">
        <v>80</v>
      </c>
      <c r="O14">
        <v>34</v>
      </c>
    </row>
    <row r="48" spans="10:11" x14ac:dyDescent="0.25">
      <c r="J48" t="s">
        <v>80</v>
      </c>
      <c r="K48">
        <v>30</v>
      </c>
    </row>
    <row r="93" spans="14:15" x14ac:dyDescent="0.25">
      <c r="N93" t="s">
        <v>80</v>
      </c>
      <c r="O93">
        <v>27</v>
      </c>
    </row>
    <row r="138" spans="13:14" x14ac:dyDescent="0.25">
      <c r="M138" t="s">
        <v>80</v>
      </c>
      <c r="N138">
        <v>15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P56:S358"/>
  <sheetViews>
    <sheetView topLeftCell="A379" workbookViewId="0">
      <selection activeCell="M404" sqref="M404"/>
    </sheetView>
  </sheetViews>
  <sheetFormatPr defaultRowHeight="15" x14ac:dyDescent="0.25"/>
  <cols>
    <col min="17" max="17" width="10" bestFit="1" customWidth="1"/>
  </cols>
  <sheetData>
    <row r="56" spans="17:19" x14ac:dyDescent="0.25">
      <c r="Q56">
        <v>6128000</v>
      </c>
      <c r="R56">
        <v>600</v>
      </c>
      <c r="S56">
        <f>Q56/R56</f>
        <v>10213.333333333334</v>
      </c>
    </row>
    <row r="136" spans="17:19" x14ac:dyDescent="0.25">
      <c r="Q136">
        <v>6000000</v>
      </c>
      <c r="R136">
        <v>360</v>
      </c>
      <c r="S136">
        <f>Q136/R136</f>
        <v>16666.666666666668</v>
      </c>
    </row>
    <row r="168" spans="16:18" x14ac:dyDescent="0.25">
      <c r="P168" s="118">
        <v>7500000</v>
      </c>
      <c r="Q168" s="118">
        <v>900</v>
      </c>
      <c r="R168" s="118">
        <f>P168/Q168</f>
        <v>8333.3333333333339</v>
      </c>
    </row>
    <row r="217" spans="17:19" x14ac:dyDescent="0.25">
      <c r="Q217" s="118">
        <v>8000000</v>
      </c>
      <c r="R217" s="118">
        <v>600</v>
      </c>
      <c r="S217" s="118">
        <f>Q217/R217</f>
        <v>13333.333333333334</v>
      </c>
    </row>
    <row r="254" spans="17:19" x14ac:dyDescent="0.25">
      <c r="Q254">
        <v>7000000</v>
      </c>
      <c r="R254">
        <v>650</v>
      </c>
      <c r="S254">
        <f>Q254/R254</f>
        <v>10769.23076923077</v>
      </c>
    </row>
    <row r="309" spans="17:19" x14ac:dyDescent="0.25">
      <c r="Q309">
        <v>7000000</v>
      </c>
      <c r="R309">
        <v>670</v>
      </c>
      <c r="S309">
        <f>Q309/R309</f>
        <v>10447.76119402985</v>
      </c>
    </row>
    <row r="358" spans="17:19" x14ac:dyDescent="0.25">
      <c r="Q358">
        <v>6500000</v>
      </c>
      <c r="R358">
        <v>541</v>
      </c>
      <c r="S358">
        <f>Q358/R358</f>
        <v>12014.787430683919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2025-02-03T06:32:20Z</dcterms:modified>
</cp:coreProperties>
</file>