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M-Bank of Maharashtra\Indira nagar\Rahul Mahale Shop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9" r:id="rId8"/>
    <sheet name="Sheet5" sheetId="40" r:id="rId9"/>
    <sheet name="IGR" sheetId="38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 l="1"/>
  <c r="D27" i="23" l="1"/>
  <c r="P3" i="4" l="1"/>
  <c r="Q3" i="4" s="1"/>
  <c r="P15" i="4"/>
  <c r="N8" i="24" l="1"/>
  <c r="N7" i="24"/>
  <c r="N6" i="24"/>
  <c r="N5" i="24"/>
  <c r="I22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Q6" i="4"/>
  <c r="P18" i="4" l="1"/>
  <c r="Q18" i="4" s="1"/>
  <c r="P7" i="4"/>
  <c r="Q7" i="4" s="1"/>
  <c r="P8" i="4"/>
  <c r="Q8" i="4" s="1"/>
  <c r="P9" i="4"/>
  <c r="Q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P10" i="4"/>
  <c r="Q10" i="4" s="1"/>
  <c r="B10" i="4" s="1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N13" i="24"/>
  <c r="F2" i="24"/>
  <c r="H2" i="24" s="1"/>
  <c r="E2" i="24"/>
  <c r="G2" i="24" s="1"/>
  <c r="J5" i="4"/>
  <c r="J7" i="4"/>
  <c r="J2" i="4"/>
  <c r="I2" i="4"/>
  <c r="G30" i="4"/>
  <c r="N18" i="24"/>
  <c r="N17" i="24"/>
  <c r="N16" i="24"/>
  <c r="N12" i="24"/>
  <c r="P14" i="4"/>
  <c r="Q14" i="4" s="1"/>
  <c r="B14" i="4" s="1"/>
  <c r="C14" i="4" s="1"/>
  <c r="D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J8" i="4"/>
  <c r="I8" i="4"/>
  <c r="E8" i="4"/>
  <c r="A8" i="4"/>
  <c r="I7" i="4"/>
  <c r="E7" i="4"/>
  <c r="A7" i="4"/>
  <c r="J6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1" i="4" l="1"/>
  <c r="I30" i="4"/>
  <c r="I2" i="24"/>
  <c r="G33" i="4"/>
  <c r="H4" i="4"/>
  <c r="H10" i="4"/>
  <c r="H14" i="4"/>
  <c r="H2" i="4"/>
  <c r="H5" i="4"/>
  <c r="H8" i="4"/>
  <c r="H12" i="4"/>
  <c r="H7" i="4"/>
  <c r="H11" i="4"/>
  <c r="H3" i="4"/>
  <c r="H6" i="4"/>
  <c r="H9" i="4"/>
  <c r="H13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G2" i="4"/>
  <c r="G3" i="4"/>
  <c r="G5" i="4"/>
  <c r="G6" i="4"/>
  <c r="G7" i="4"/>
  <c r="G8" i="4"/>
  <c r="G9" i="4"/>
  <c r="G10" i="4"/>
  <c r="G11" i="4"/>
  <c r="G12" i="4"/>
  <c r="G13" i="4"/>
  <c r="G14" i="4"/>
  <c r="G4" i="4"/>
  <c r="G35" i="4" l="1"/>
  <c r="H33" i="4"/>
  <c r="G34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20" i="24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C25" i="23" l="1"/>
  <c r="C21" i="23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Q15" i="4"/>
  <c r="J15" i="4"/>
  <c r="I15" i="4"/>
  <c r="E15" i="4"/>
  <c r="A15" i="4"/>
  <c r="B15" i="4" l="1"/>
  <c r="B17" i="4"/>
  <c r="B16" i="4"/>
  <c r="B18" i="4"/>
  <c r="C18" i="4" l="1"/>
  <c r="G18" i="4" s="1"/>
  <c r="F18" i="4"/>
  <c r="C17" i="4"/>
  <c r="G17" i="4" s="1"/>
  <c r="F17" i="4"/>
  <c r="C16" i="4"/>
  <c r="G16" i="4" s="1"/>
  <c r="F16" i="4"/>
  <c r="C15" i="4"/>
  <c r="G15" i="4" s="1"/>
  <c r="F15" i="4"/>
  <c r="D18" i="4"/>
  <c r="H18" i="4" s="1"/>
  <c r="D17" i="4" l="1"/>
  <c r="H17" i="4" s="1"/>
  <c r="D15" i="4"/>
  <c r="H15" i="4" s="1"/>
  <c r="D16" i="4"/>
  <c r="H16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<sst xmlns="http://schemas.openxmlformats.org/spreadsheetml/2006/main" count="129" uniqueCount="98">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</sst>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64" fontId="0" fillId="0" borderId="0" xfId="0" applyNumberFormat="1"/>
    <xf numFmtId="166" fontId="7" fillId="0" borderId="0" xfId="0" applyNumberFormat="1" applyFont="1"/>
    <xf numFmtId="167" fontId="0" fillId="0" borderId="0" xfId="0" applyNumberFormat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16</xdr:col>
      <xdr:colOff>370231</xdr:colOff>
      <xdr:row>30</xdr:row>
      <xdr:rowOff>151667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9952381" cy="58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351009</xdr:colOff>
      <xdr:row>31</xdr:row>
      <xdr:rowOff>151643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23809" cy="6057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74590</xdr:colOff>
      <xdr:row>30</xdr:row>
      <xdr:rowOff>75476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76190" cy="57904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598552</xdr:colOff>
      <xdr:row>31</xdr:row>
      <xdr:rowOff>37357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80952" cy="5942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26971</xdr:colOff>
      <xdr:row>30</xdr:row>
      <xdr:rowOff>151667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28571" cy="58666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244062</xdr:colOff>
      <xdr:row>30</xdr:row>
      <xdr:rowOff>8809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95238" cy="57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D15" sqref="D15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0">
        <f>C3+D2</f>
        <v>47035</v>
      </c>
      <c r="F2" s="73"/>
      <c r="G2" s="121" t="s">
        <v>76</v>
      </c>
      <c r="H2" s="122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0" t="s">
        <v>59</v>
      </c>
      <c r="C3" s="51">
        <v>45000</v>
      </c>
      <c r="D3" s="40"/>
      <c r="E3" s="40"/>
      <c r="F3" s="40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0" t="s">
        <v>60</v>
      </c>
      <c r="C4" s="51">
        <v>0</v>
      </c>
      <c r="D4" s="40"/>
      <c r="E4" s="40"/>
      <c r="F4" s="40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0" t="s">
        <v>81</v>
      </c>
      <c r="C5" s="55">
        <f>C3+C4</f>
        <v>45000</v>
      </c>
      <c r="D5" s="56" t="s">
        <v>61</v>
      </c>
      <c r="E5" s="57">
        <f>ROUND(C5/10.764,0)</f>
        <v>4181</v>
      </c>
      <c r="F5" s="56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0" t="s">
        <v>82</v>
      </c>
      <c r="C6" s="51">
        <v>13200</v>
      </c>
      <c r="D6" s="40"/>
      <c r="E6" s="40"/>
      <c r="F6" s="40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0" t="s">
        <v>83</v>
      </c>
      <c r="C7" s="55">
        <f>C5-C6</f>
        <v>31800</v>
      </c>
      <c r="D7" s="40"/>
      <c r="E7" s="40"/>
      <c r="F7" s="40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0" t="s">
        <v>84</v>
      </c>
      <c r="C8" s="99">
        <v>0</v>
      </c>
      <c r="D8" s="100">
        <f>1-C8</f>
        <v>1</v>
      </c>
      <c r="E8" s="40"/>
      <c r="F8" s="40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8" t="s">
        <v>85</v>
      </c>
      <c r="C9" s="73"/>
      <c r="D9" s="55">
        <f>ROUND(C7*D8,0)</f>
        <v>31800</v>
      </c>
      <c r="E9" s="40"/>
      <c r="F9" s="40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0" t="s">
        <v>86</v>
      </c>
      <c r="C10" s="55">
        <f>C6+D9</f>
        <v>45000</v>
      </c>
      <c r="D10" s="56" t="s">
        <v>61</v>
      </c>
      <c r="E10" s="57">
        <f>ROUND(C10/10.764,0)</f>
        <v>4181</v>
      </c>
      <c r="F10" s="56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59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6" t="s">
        <v>63</v>
      </c>
      <c r="C12" s="61">
        <v>2025</v>
      </c>
      <c r="D12" s="73"/>
      <c r="E12" s="60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6" t="s">
        <v>64</v>
      </c>
      <c r="C13" s="61">
        <v>2025</v>
      </c>
      <c r="D13" s="60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6" t="s">
        <v>65</v>
      </c>
      <c r="C14" s="61"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6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264</v>
      </c>
      <c r="D16" s="73"/>
      <c r="E16" s="60"/>
      <c r="F16" s="73"/>
      <c r="G16" s="87">
        <v>13</v>
      </c>
      <c r="H16" s="88">
        <v>13</v>
      </c>
      <c r="I16" s="98">
        <v>87</v>
      </c>
      <c r="J16" s="60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117">
        <f>C16*E10</f>
        <v>1103784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0"/>
      <c r="L17" s="60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/>
      <c r="D18" s="73"/>
      <c r="E18" s="73"/>
      <c r="F18" s="73"/>
      <c r="G18" s="87">
        <v>15</v>
      </c>
      <c r="H18" s="88">
        <v>15</v>
      </c>
      <c r="I18" s="98">
        <v>85</v>
      </c>
      <c r="J18" s="60"/>
      <c r="K18" s="73"/>
      <c r="L18" s="60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0"/>
      <c r="C19" s="51"/>
      <c r="D19" s="40"/>
      <c r="E19" s="40"/>
      <c r="F19" s="40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0"/>
      <c r="C20" s="51"/>
      <c r="D20" s="40"/>
      <c r="E20" s="40"/>
      <c r="F20" s="40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0"/>
      <c r="C21" s="55"/>
      <c r="D21" s="56"/>
      <c r="E21" s="57"/>
      <c r="F21" s="56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0"/>
      <c r="C22" s="51"/>
      <c r="D22" s="40"/>
      <c r="E22" s="40"/>
      <c r="F22" s="40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0"/>
      <c r="C23" s="51"/>
      <c r="D23" s="40"/>
      <c r="E23" s="40"/>
      <c r="F23" s="40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8"/>
      <c r="C24" s="51"/>
      <c r="D24" s="40"/>
      <c r="E24" s="40"/>
      <c r="F24" s="40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0"/>
      <c r="C25" s="55"/>
      <c r="D25" s="56"/>
      <c r="E25" s="57"/>
      <c r="F25" s="56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0"/>
      <c r="B31" s="69"/>
      <c r="C31" s="40"/>
      <c r="D31" s="40"/>
      <c r="E31" s="40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0"/>
      <c r="B32" s="51"/>
      <c r="C32" s="40"/>
      <c r="D32" s="40"/>
      <c r="E32" s="40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0"/>
      <c r="B33" s="55"/>
      <c r="C33" s="56"/>
      <c r="D33" s="111"/>
      <c r="E33" s="56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0"/>
      <c r="B34" s="51"/>
      <c r="C34" s="40"/>
      <c r="D34" s="40"/>
      <c r="E34" s="40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0"/>
      <c r="B35" s="69"/>
      <c r="C35" s="40"/>
      <c r="D35" s="40"/>
      <c r="E35" s="40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8"/>
      <c r="B36" s="51"/>
      <c r="C36" s="40"/>
      <c r="D36" s="40"/>
      <c r="E36" s="40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0"/>
      <c r="B37" s="55"/>
      <c r="C37" s="56"/>
      <c r="D37" s="57"/>
      <c r="E37" s="56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F1" zoomScale="70" zoomScaleNormal="70" workbookViewId="0">
      <selection activeCell="Z16" sqref="Z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E10" sqref="E10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9" width="12.57031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D2" s="17"/>
      <c r="F2" s="76"/>
      <c r="G2" s="76"/>
    </row>
    <row r="3" spans="1:9">
      <c r="A3" s="15" t="s">
        <v>13</v>
      </c>
      <c r="B3" s="18"/>
      <c r="C3" s="19">
        <v>15000</v>
      </c>
      <c r="D3" s="20" t="s">
        <v>97</v>
      </c>
      <c r="F3" s="76"/>
      <c r="G3" s="76"/>
      <c r="H3" s="76"/>
      <c r="I3" s="76"/>
    </row>
    <row r="4" spans="1:9" ht="30">
      <c r="A4" s="21" t="s">
        <v>14</v>
      </c>
      <c r="B4" s="18"/>
      <c r="C4" s="19">
        <v>2000</v>
      </c>
      <c r="D4" s="22"/>
      <c r="F4" s="76"/>
      <c r="G4" s="76"/>
      <c r="H4" s="76"/>
      <c r="I4" s="76"/>
    </row>
    <row r="5" spans="1:9" ht="16.5">
      <c r="A5" s="15" t="s">
        <v>15</v>
      </c>
      <c r="B5" s="18"/>
      <c r="C5" s="19">
        <f>C3-C4</f>
        <v>13000</v>
      </c>
      <c r="D5" s="22"/>
      <c r="F5" s="76"/>
      <c r="G5" s="76"/>
      <c r="H5" s="116"/>
      <c r="I5" s="76"/>
    </row>
    <row r="6" spans="1:9">
      <c r="A6" s="15" t="s">
        <v>16</v>
      </c>
      <c r="B6" s="18"/>
      <c r="C6" s="19">
        <f>C4</f>
        <v>2000</v>
      </c>
      <c r="D6" s="22"/>
      <c r="F6" s="76"/>
      <c r="G6" s="76"/>
    </row>
    <row r="7" spans="1:9">
      <c r="A7" s="15" t="s">
        <v>17</v>
      </c>
      <c r="B7" s="23"/>
      <c r="C7" s="24">
        <v>0</v>
      </c>
      <c r="D7" s="24"/>
      <c r="F7" s="76"/>
      <c r="G7" s="76"/>
    </row>
    <row r="8" spans="1:9">
      <c r="A8" s="15" t="s">
        <v>18</v>
      </c>
      <c r="B8" s="23"/>
      <c r="C8" s="24">
        <f>C9-C7</f>
        <v>60</v>
      </c>
      <c r="D8" s="24"/>
      <c r="F8" s="76"/>
      <c r="G8" s="76"/>
    </row>
    <row r="9" spans="1:9">
      <c r="A9" s="15" t="s">
        <v>19</v>
      </c>
      <c r="B9" s="23"/>
      <c r="C9" s="24">
        <v>60</v>
      </c>
      <c r="D9" s="24"/>
      <c r="F9" s="76"/>
      <c r="G9" s="76"/>
    </row>
    <row r="10" spans="1:9" ht="30">
      <c r="A10" s="21" t="s">
        <v>20</v>
      </c>
      <c r="B10" s="23"/>
      <c r="C10" s="24">
        <f>90*C7/C9</f>
        <v>0</v>
      </c>
      <c r="D10" s="24"/>
      <c r="F10" s="76"/>
      <c r="G10" s="76"/>
    </row>
    <row r="11" spans="1:9">
      <c r="A11" s="15"/>
      <c r="B11" s="25"/>
      <c r="C11" s="26">
        <f>C10%</f>
        <v>0</v>
      </c>
      <c r="D11" s="26"/>
      <c r="F11" s="76"/>
      <c r="G11" s="76"/>
    </row>
    <row r="12" spans="1:9">
      <c r="A12" s="15" t="s">
        <v>21</v>
      </c>
      <c r="B12" s="18"/>
      <c r="C12" s="19">
        <f>C6*C11</f>
        <v>0</v>
      </c>
      <c r="D12" s="22"/>
      <c r="F12" s="76"/>
      <c r="G12" s="76"/>
    </row>
    <row r="13" spans="1:9">
      <c r="A13" s="15" t="s">
        <v>22</v>
      </c>
      <c r="B13" s="18"/>
      <c r="C13" s="19">
        <f>C6-C12</f>
        <v>2000</v>
      </c>
      <c r="D13" s="22"/>
      <c r="F13" s="76"/>
      <c r="G13" s="76"/>
    </row>
    <row r="14" spans="1:9">
      <c r="A14" s="15" t="s">
        <v>15</v>
      </c>
      <c r="B14" s="18"/>
      <c r="C14" s="19">
        <f>C5</f>
        <v>13000</v>
      </c>
      <c r="D14" s="22"/>
      <c r="F14" s="76"/>
      <c r="G14" s="76"/>
    </row>
    <row r="15" spans="1:9">
      <c r="B15" s="18"/>
      <c r="C15" s="19"/>
      <c r="D15" s="22"/>
      <c r="F15" s="76"/>
      <c r="G15" s="76"/>
    </row>
    <row r="16" spans="1:9">
      <c r="A16" s="27" t="s">
        <v>23</v>
      </c>
      <c r="B16" s="28"/>
      <c r="C16" s="20">
        <f>C14+C13</f>
        <v>15000</v>
      </c>
      <c r="D16" s="20"/>
      <c r="E16" s="60"/>
      <c r="F16" s="76"/>
      <c r="G16" s="76"/>
    </row>
    <row r="17" spans="1:9">
      <c r="B17" s="23"/>
      <c r="C17" s="24"/>
      <c r="D17" s="24"/>
      <c r="F17" s="76"/>
      <c r="G17" s="76"/>
    </row>
    <row r="18" spans="1:9" ht="16.5">
      <c r="A18" s="27" t="s">
        <v>94</v>
      </c>
      <c r="B18" s="7"/>
      <c r="C18" s="74">
        <v>240</v>
      </c>
      <c r="D18" s="74"/>
      <c r="E18" s="75"/>
      <c r="F18" s="76"/>
      <c r="G18" s="76"/>
    </row>
    <row r="19" spans="1:9">
      <c r="A19" s="15"/>
      <c r="B19" s="6"/>
      <c r="C19" s="29">
        <f>C18*C16</f>
        <v>3600000</v>
      </c>
      <c r="D19" s="76" t="s">
        <v>68</v>
      </c>
      <c r="E19" s="29"/>
      <c r="F19" s="76"/>
      <c r="G19" s="76"/>
      <c r="H19" s="60"/>
      <c r="I19" s="60"/>
    </row>
    <row r="20" spans="1:9">
      <c r="A20" s="15"/>
      <c r="B20" s="117"/>
      <c r="C20" s="30">
        <f>C19*95%</f>
        <v>3420000</v>
      </c>
      <c r="D20" s="76" t="s">
        <v>24</v>
      </c>
      <c r="E20" s="30"/>
      <c r="F20" s="76"/>
      <c r="G20" s="76"/>
      <c r="H20" s="60"/>
    </row>
    <row r="21" spans="1:9">
      <c r="A21" s="15"/>
      <c r="C21" s="30">
        <f>C19*80%</f>
        <v>2880000</v>
      </c>
      <c r="D21" s="76" t="s">
        <v>25</v>
      </c>
      <c r="E21" s="30"/>
      <c r="F21" s="76"/>
      <c r="G21" s="76"/>
      <c r="H21" s="60"/>
    </row>
    <row r="22" spans="1:9">
      <c r="A22" s="15"/>
      <c r="F22" s="76"/>
      <c r="G22" s="76"/>
    </row>
    <row r="23" spans="1:9">
      <c r="A23" s="31" t="s">
        <v>26</v>
      </c>
      <c r="B23" s="32"/>
      <c r="C23" s="33">
        <f>C4*C18</f>
        <v>480000</v>
      </c>
      <c r="D23" s="33">
        <f>D4*D18</f>
        <v>0</v>
      </c>
    </row>
    <row r="24" spans="1:9">
      <c r="A24" s="15" t="s">
        <v>27</v>
      </c>
    </row>
    <row r="25" spans="1:9">
      <c r="A25" s="34" t="s">
        <v>28</v>
      </c>
      <c r="B25" s="16"/>
      <c r="C25" s="30">
        <f>C19*0.025/12</f>
        <v>7500</v>
      </c>
      <c r="D25" s="30"/>
    </row>
    <row r="26" spans="1:9">
      <c r="C26" s="30"/>
      <c r="D26" s="30"/>
    </row>
    <row r="27" spans="1:9">
      <c r="C27" s="30">
        <v>17.309999999999999</v>
      </c>
      <c r="D27" s="118">
        <f>C27*10.764</f>
        <v>186.32483999999997</v>
      </c>
      <c r="E27" s="119"/>
      <c r="F27" s="119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 s="120"/>
    </row>
    <row r="32" spans="1:9">
      <c r="C32"/>
      <c r="D32" s="120"/>
    </row>
    <row r="33" spans="1:4">
      <c r="C33"/>
      <c r="D33" s="120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topLeftCell="E1" zoomScaleNormal="100" workbookViewId="0">
      <selection activeCell="Q10" sqref="Q1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4" si="0">N2</f>
        <v>0</v>
      </c>
      <c r="B2" s="4">
        <f t="shared" ref="B2:B14" si="1">Q2</f>
        <v>640</v>
      </c>
      <c r="C2" s="4">
        <f t="shared" ref="C2:C14" si="2">B2*1.2</f>
        <v>768</v>
      </c>
      <c r="D2" s="4">
        <f t="shared" ref="D2:D14" si="3">C2*1.2</f>
        <v>921.59999999999991</v>
      </c>
      <c r="E2" s="5">
        <f t="shared" ref="E2:E14" si="4">R2</f>
        <v>8500000</v>
      </c>
      <c r="F2" s="65">
        <f t="shared" ref="F2:F14" si="5">ROUND((E2/B2),0)</f>
        <v>13281</v>
      </c>
      <c r="G2" s="65">
        <f t="shared" ref="G2:G14" si="6">ROUND((E2/C2),0)</f>
        <v>11068</v>
      </c>
      <c r="H2" s="65">
        <f t="shared" ref="H2:H14" si="7">ROUND((E2/D2),0)</f>
        <v>9223</v>
      </c>
      <c r="I2" s="65">
        <f t="shared" ref="I2:I14" si="8">T2</f>
        <v>0</v>
      </c>
      <c r="J2" s="65">
        <f t="shared" ref="J2:J14" si="9">U2</f>
        <v>0</v>
      </c>
      <c r="K2" s="66"/>
      <c r="L2" s="66"/>
      <c r="M2" s="66"/>
      <c r="N2" s="66"/>
      <c r="O2" s="73">
        <v>0</v>
      </c>
      <c r="P2" s="73">
        <v>0</v>
      </c>
      <c r="Q2" s="73">
        <v>640</v>
      </c>
      <c r="R2" s="2">
        <v>8500000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243.05555555555557</v>
      </c>
      <c r="C3" s="4">
        <f t="shared" si="2"/>
        <v>291.66666666666669</v>
      </c>
      <c r="D3" s="4">
        <f t="shared" si="3"/>
        <v>350</v>
      </c>
      <c r="E3" s="5">
        <f t="shared" si="4"/>
        <v>3500000</v>
      </c>
      <c r="F3" s="65">
        <f t="shared" si="5"/>
        <v>14400</v>
      </c>
      <c r="G3" s="65">
        <f t="shared" si="6"/>
        <v>12000</v>
      </c>
      <c r="H3" s="65">
        <f t="shared" si="7"/>
        <v>10000</v>
      </c>
      <c r="I3" s="65">
        <f t="shared" si="8"/>
        <v>0</v>
      </c>
      <c r="J3" s="65">
        <f t="shared" si="9"/>
        <v>0</v>
      </c>
      <c r="K3" s="66"/>
      <c r="L3" s="66"/>
      <c r="M3" s="66"/>
      <c r="N3" s="66"/>
      <c r="O3" s="73">
        <v>350</v>
      </c>
      <c r="P3" s="73">
        <f>O3/1.2</f>
        <v>291.66666666666669</v>
      </c>
      <c r="Q3" s="73">
        <f t="shared" ref="Q3:Q6" si="10">P3/1.2</f>
        <v>243.05555555555557</v>
      </c>
      <c r="R3" s="2">
        <v>3500000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405</v>
      </c>
      <c r="C4" s="4">
        <f t="shared" si="2"/>
        <v>486</v>
      </c>
      <c r="D4" s="4">
        <f t="shared" si="3"/>
        <v>583.19999999999993</v>
      </c>
      <c r="E4" s="5">
        <f t="shared" si="4"/>
        <v>5500000</v>
      </c>
      <c r="F4" s="65">
        <f t="shared" si="5"/>
        <v>13580</v>
      </c>
      <c r="G4" s="65">
        <f t="shared" si="6"/>
        <v>11317</v>
      </c>
      <c r="H4" s="65">
        <f t="shared" si="7"/>
        <v>9431</v>
      </c>
      <c r="I4" s="65">
        <f t="shared" si="8"/>
        <v>0</v>
      </c>
      <c r="J4" s="65">
        <f t="shared" si="9"/>
        <v>0</v>
      </c>
      <c r="K4" s="66"/>
      <c r="L4" s="66"/>
      <c r="M4" s="66"/>
      <c r="N4" s="66"/>
      <c r="O4" s="73">
        <v>0</v>
      </c>
      <c r="P4" s="73">
        <v>0</v>
      </c>
      <c r="Q4" s="73">
        <v>405</v>
      </c>
      <c r="R4" s="2">
        <v>5500000</v>
      </c>
      <c r="S4" s="2"/>
      <c r="T4" s="2"/>
    </row>
    <row r="5" spans="1:35">
      <c r="A5" s="4">
        <f t="shared" si="0"/>
        <v>0</v>
      </c>
      <c r="B5" s="4">
        <f t="shared" si="1"/>
        <v>183.33333333333334</v>
      </c>
      <c r="C5" s="4">
        <f t="shared" si="2"/>
        <v>220</v>
      </c>
      <c r="D5" s="4">
        <f t="shared" si="3"/>
        <v>264</v>
      </c>
      <c r="E5" s="5">
        <f t="shared" si="4"/>
        <v>3600000</v>
      </c>
      <c r="F5" s="65">
        <f t="shared" si="5"/>
        <v>19636</v>
      </c>
      <c r="G5" s="65">
        <f t="shared" si="6"/>
        <v>16364</v>
      </c>
      <c r="H5" s="65">
        <f t="shared" si="7"/>
        <v>13636</v>
      </c>
      <c r="I5" s="65">
        <f t="shared" si="8"/>
        <v>0</v>
      </c>
      <c r="J5" s="65">
        <f t="shared" si="9"/>
        <v>0</v>
      </c>
      <c r="K5" s="66"/>
      <c r="L5" s="66"/>
      <c r="M5" s="66"/>
      <c r="N5" s="66"/>
      <c r="O5" s="73">
        <v>0</v>
      </c>
      <c r="P5" s="73">
        <v>220</v>
      </c>
      <c r="Q5" s="73">
        <f t="shared" si="10"/>
        <v>183.33333333333334</v>
      </c>
      <c r="R5" s="2">
        <v>3600000</v>
      </c>
      <c r="S5" s="2"/>
      <c r="T5" s="2"/>
      <c r="AI5" t="s">
        <v>73</v>
      </c>
    </row>
    <row r="6" spans="1:35">
      <c r="A6" s="4">
        <f t="shared" si="0"/>
        <v>0</v>
      </c>
      <c r="B6" s="4">
        <f t="shared" si="1"/>
        <v>500</v>
      </c>
      <c r="C6" s="4">
        <f t="shared" si="2"/>
        <v>600</v>
      </c>
      <c r="D6" s="4">
        <f t="shared" si="3"/>
        <v>720</v>
      </c>
      <c r="E6" s="5">
        <f t="shared" si="4"/>
        <v>7500000</v>
      </c>
      <c r="F6" s="4">
        <f t="shared" si="5"/>
        <v>15000</v>
      </c>
      <c r="G6" s="4">
        <f t="shared" si="6"/>
        <v>12500</v>
      </c>
      <c r="H6" s="4">
        <f t="shared" si="7"/>
        <v>10417</v>
      </c>
      <c r="I6" s="4">
        <f t="shared" si="8"/>
        <v>0</v>
      </c>
      <c r="J6" s="4">
        <f t="shared" si="9"/>
        <v>0</v>
      </c>
      <c r="O6" s="73">
        <v>0</v>
      </c>
      <c r="P6" s="73">
        <v>600</v>
      </c>
      <c r="Q6" s="73">
        <f t="shared" si="10"/>
        <v>500</v>
      </c>
      <c r="R6" s="2">
        <v>7500000</v>
      </c>
      <c r="S6" s="2"/>
      <c r="T6" s="2"/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3">
        <v>0</v>
      </c>
      <c r="P7" s="73">
        <f t="shared" ref="P7" si="11">O7/1.2</f>
        <v>0</v>
      </c>
      <c r="Q7" s="73">
        <f t="shared" ref="Q7" si="12">P7/1.2</f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3">
        <v>0</v>
      </c>
      <c r="P8" s="73">
        <f t="shared" ref="P8" si="13">O8/1.2</f>
        <v>0</v>
      </c>
      <c r="Q8" s="73">
        <f t="shared" ref="Q8" si="14">P8/1.2</f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3">
        <v>0</v>
      </c>
      <c r="P9" s="73">
        <f t="shared" ref="P9" si="15">O9/1.2</f>
        <v>0</v>
      </c>
      <c r="Q9" s="73">
        <f t="shared" ref="Q9" si="16">P9/1.2</f>
        <v>0</v>
      </c>
      <c r="R9" s="2">
        <v>0</v>
      </c>
      <c r="S9" s="2"/>
    </row>
    <row r="10" spans="1:35" ht="16.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>
        <v>0</v>
      </c>
      <c r="P10">
        <f t="shared" ref="P10" si="17">O10/1.2</f>
        <v>0</v>
      </c>
      <c r="Q10">
        <f t="shared" ref="Q10" si="18">P10/1.2</f>
        <v>0</v>
      </c>
      <c r="R10" s="2">
        <v>0</v>
      </c>
      <c r="S10" s="2"/>
      <c r="V10" s="71"/>
      <c r="W10" s="38"/>
      <c r="X10" s="38"/>
      <c r="Y10" s="38"/>
      <c r="Z10" s="38"/>
      <c r="AA10" s="38"/>
      <c r="AB10" s="38"/>
      <c r="AC10" s="38"/>
    </row>
    <row r="11" spans="1:35" ht="18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9">O11/1.2</f>
        <v>0</v>
      </c>
      <c r="Q11">
        <f t="shared" ref="Q11" si="20">P11/1.2</f>
        <v>0</v>
      </c>
      <c r="R11" s="2">
        <v>0</v>
      </c>
      <c r="S11" s="2"/>
      <c r="V11" s="70"/>
    </row>
    <row r="12" spans="1:35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21">O12/1.2</f>
        <v>0</v>
      </c>
      <c r="Q12">
        <f t="shared" ref="Q12" si="22">P12/1.2</f>
        <v>0</v>
      </c>
      <c r="R12" s="2">
        <v>0</v>
      </c>
      <c r="S12" s="2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:P14" si="23">O13/1.2</f>
        <v>0</v>
      </c>
      <c r="Q13">
        <f t="shared" ref="Q13:Q14" si="24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si="23"/>
        <v>0</v>
      </c>
      <c r="Q14">
        <f t="shared" si="24"/>
        <v>0</v>
      </c>
      <c r="R14" s="2">
        <v>0</v>
      </c>
      <c r="S14" s="2"/>
    </row>
    <row r="15" spans="1:35">
      <c r="A15" s="4">
        <f t="shared" ref="A15:A18" si="25">N15</f>
        <v>0</v>
      </c>
      <c r="B15" s="4">
        <f t="shared" ref="B15:B18" si="26">Q15</f>
        <v>0</v>
      </c>
      <c r="C15" s="4">
        <f t="shared" ref="C15:C18" si="27">B15*1.2</f>
        <v>0</v>
      </c>
      <c r="D15" s="4">
        <f t="shared" ref="D15:D18" si="28">C15*1.2</f>
        <v>0</v>
      </c>
      <c r="E15" s="5">
        <f t="shared" ref="E15:E18" si="29">R15</f>
        <v>0</v>
      </c>
      <c r="F15" s="4" t="e">
        <f t="shared" ref="F15:F18" si="30">ROUND((E15/B15),0)</f>
        <v>#DIV/0!</v>
      </c>
      <c r="G15" s="4" t="e">
        <f t="shared" ref="G15:G18" si="31">ROUND((E15/C15),0)</f>
        <v>#DIV/0!</v>
      </c>
      <c r="H15" s="4" t="e">
        <f t="shared" ref="H15:H18" si="32">ROUND((E15/D15),0)</f>
        <v>#DIV/0!</v>
      </c>
      <c r="I15" s="4">
        <f t="shared" ref="I15:J18" si="33">T15</f>
        <v>0</v>
      </c>
      <c r="J15" s="4">
        <f t="shared" si="33"/>
        <v>0</v>
      </c>
      <c r="O15" s="73">
        <v>0</v>
      </c>
      <c r="P15">
        <f>O15/1.2</f>
        <v>0</v>
      </c>
      <c r="Q15">
        <f t="shared" ref="Q15:Q17" si="34">P15/1.2</f>
        <v>0</v>
      </c>
      <c r="R15" s="2">
        <v>0</v>
      </c>
      <c r="S15" s="2"/>
    </row>
    <row r="16" spans="1:35">
      <c r="A16" s="4">
        <f t="shared" si="25"/>
        <v>0</v>
      </c>
      <c r="B16" s="4">
        <f t="shared" si="26"/>
        <v>0</v>
      </c>
      <c r="C16" s="4">
        <f t="shared" si="27"/>
        <v>0</v>
      </c>
      <c r="D16" s="4">
        <f t="shared" si="28"/>
        <v>0</v>
      </c>
      <c r="E16" s="5">
        <f t="shared" si="29"/>
        <v>0</v>
      </c>
      <c r="F16" s="4" t="e">
        <f t="shared" si="30"/>
        <v>#DIV/0!</v>
      </c>
      <c r="G16" s="4" t="e">
        <f t="shared" si="31"/>
        <v>#DIV/0!</v>
      </c>
      <c r="H16" s="4" t="e">
        <f t="shared" si="32"/>
        <v>#DIV/0!</v>
      </c>
      <c r="I16" s="4">
        <f t="shared" si="33"/>
        <v>0</v>
      </c>
      <c r="J16" s="4">
        <f t="shared" si="33"/>
        <v>0</v>
      </c>
      <c r="O16" s="73">
        <v>0</v>
      </c>
      <c r="P16">
        <f t="shared" ref="P16" si="35">O16/1.2</f>
        <v>0</v>
      </c>
      <c r="Q16">
        <f t="shared" si="34"/>
        <v>0</v>
      </c>
      <c r="R16" s="2">
        <v>0</v>
      </c>
      <c r="S16" s="2"/>
    </row>
    <row r="17" spans="1:19">
      <c r="A17" s="4">
        <f t="shared" si="25"/>
        <v>0</v>
      </c>
      <c r="B17" s="4">
        <f t="shared" si="26"/>
        <v>0</v>
      </c>
      <c r="C17" s="4">
        <f t="shared" si="27"/>
        <v>0</v>
      </c>
      <c r="D17" s="4">
        <f t="shared" si="28"/>
        <v>0</v>
      </c>
      <c r="E17" s="5">
        <f t="shared" si="29"/>
        <v>0</v>
      </c>
      <c r="F17" s="4" t="e">
        <f t="shared" si="30"/>
        <v>#DIV/0!</v>
      </c>
      <c r="G17" s="4" t="e">
        <f t="shared" si="31"/>
        <v>#DIV/0!</v>
      </c>
      <c r="H17" s="4" t="e">
        <f t="shared" si="32"/>
        <v>#DIV/0!</v>
      </c>
      <c r="I17" s="4">
        <f t="shared" si="33"/>
        <v>0</v>
      </c>
      <c r="J17" s="4">
        <f t="shared" si="33"/>
        <v>0</v>
      </c>
      <c r="O17" s="73">
        <v>0</v>
      </c>
      <c r="P17">
        <f>O17/1.2</f>
        <v>0</v>
      </c>
      <c r="Q17">
        <f t="shared" si="34"/>
        <v>0</v>
      </c>
      <c r="R17" s="2">
        <v>0</v>
      </c>
      <c r="S17" s="2"/>
    </row>
    <row r="18" spans="1:19">
      <c r="A18" s="4">
        <f t="shared" si="25"/>
        <v>0</v>
      </c>
      <c r="B18" s="4">
        <f t="shared" si="26"/>
        <v>0</v>
      </c>
      <c r="C18" s="4">
        <f t="shared" si="27"/>
        <v>0</v>
      </c>
      <c r="D18" s="4">
        <f t="shared" si="28"/>
        <v>0</v>
      </c>
      <c r="E18" s="5">
        <f t="shared" si="29"/>
        <v>0</v>
      </c>
      <c r="F18" s="4" t="e">
        <f t="shared" si="30"/>
        <v>#DIV/0!</v>
      </c>
      <c r="G18" s="4" t="e">
        <f t="shared" si="31"/>
        <v>#DIV/0!</v>
      </c>
      <c r="H18" s="4" t="e">
        <f t="shared" si="32"/>
        <v>#DIV/0!</v>
      </c>
      <c r="I18" s="4">
        <f t="shared" si="33"/>
        <v>0</v>
      </c>
      <c r="J18" s="4">
        <f t="shared" si="33"/>
        <v>0</v>
      </c>
      <c r="O18" s="73">
        <v>0</v>
      </c>
      <c r="P18" s="73">
        <f>O18/1.2</f>
        <v>0</v>
      </c>
      <c r="Q18" s="73">
        <f t="shared" ref="Q18" si="36">P18/1.2</f>
        <v>0</v>
      </c>
      <c r="R18" s="2">
        <v>0</v>
      </c>
      <c r="S18" s="2"/>
    </row>
    <row r="19" spans="1:19" s="10" customFormat="1"/>
    <row r="20" spans="1:19" s="10" customFormat="1" ht="16.5">
      <c r="F20" s="68"/>
    </row>
    <row r="21" spans="1:19" s="10" customFormat="1">
      <c r="F21" s="62"/>
    </row>
    <row r="22" spans="1:19" s="10" customFormat="1" ht="16.5">
      <c r="C22" s="10" t="s">
        <v>96</v>
      </c>
      <c r="E22" s="38"/>
      <c r="F22" s="64" t="s">
        <v>66</v>
      </c>
      <c r="G22" s="64"/>
      <c r="I22" s="10">
        <f>G22*9500</f>
        <v>0</v>
      </c>
    </row>
    <row r="23" spans="1:19" s="10" customFormat="1">
      <c r="C23" s="10" t="s">
        <v>1</v>
      </c>
      <c r="F23" s="64" t="s">
        <v>69</v>
      </c>
      <c r="G23" s="64"/>
    </row>
    <row r="24" spans="1:19" s="10" customFormat="1">
      <c r="F24" s="63" t="s">
        <v>70</v>
      </c>
      <c r="G24" s="63"/>
    </row>
    <row r="25" spans="1:19" s="10" customFormat="1">
      <c r="F25" s="51"/>
      <c r="G25" s="51"/>
    </row>
    <row r="26" spans="1:19" s="10" customFormat="1">
      <c r="F26" s="51" t="s">
        <v>94</v>
      </c>
      <c r="G26" s="51"/>
    </row>
    <row r="27" spans="1:19" s="10" customFormat="1">
      <c r="F27" s="51" t="s">
        <v>74</v>
      </c>
      <c r="G27" s="51"/>
    </row>
    <row r="28" spans="1:19" s="10" customFormat="1">
      <c r="F28" s="51" t="s">
        <v>71</v>
      </c>
      <c r="G28" s="51"/>
    </row>
    <row r="29" spans="1:19" s="10" customFormat="1">
      <c r="C29" s="72"/>
      <c r="D29"/>
      <c r="F29" s="64" t="s">
        <v>72</v>
      </c>
      <c r="G29" s="64"/>
    </row>
    <row r="30" spans="1:19" s="10" customFormat="1">
      <c r="C30"/>
      <c r="D30"/>
      <c r="F30" s="63" t="s">
        <v>95</v>
      </c>
      <c r="G30" s="63">
        <f>SUM(G26:G29)</f>
        <v>0</v>
      </c>
      <c r="I30" s="10" t="e">
        <f>I22/G30</f>
        <v>#DIV/0!</v>
      </c>
      <c r="Q30" s="69"/>
    </row>
    <row r="31" spans="1:19" s="10" customFormat="1">
      <c r="C31"/>
      <c r="D31"/>
      <c r="F31" s="51" t="s">
        <v>66</v>
      </c>
      <c r="G31" s="51"/>
      <c r="H31" s="10" t="e">
        <f>G30/G31</f>
        <v>#DIV/0!</v>
      </c>
      <c r="I31" s="10" t="s">
        <v>75</v>
      </c>
    </row>
    <row r="32" spans="1:19" s="10" customFormat="1">
      <c r="C32"/>
      <c r="D32"/>
      <c r="F32" s="51" t="s">
        <v>67</v>
      </c>
      <c r="G32" s="51"/>
    </row>
    <row r="33" spans="3:20" s="10" customFormat="1">
      <c r="C33"/>
      <c r="D33"/>
      <c r="F33" s="63" t="s">
        <v>68</v>
      </c>
      <c r="G33" s="63">
        <f>G30*G32</f>
        <v>0</v>
      </c>
      <c r="H33" s="10" t="e">
        <f>G33/D26</f>
        <v>#DIV/0!</v>
      </c>
    </row>
    <row r="34" spans="3:20" s="10" customFormat="1">
      <c r="C34"/>
      <c r="D34"/>
      <c r="F34" s="63" t="s">
        <v>24</v>
      </c>
      <c r="G34" s="63">
        <f>G33*90%</f>
        <v>0</v>
      </c>
    </row>
    <row r="35" spans="3:20" s="10" customFormat="1">
      <c r="C35"/>
      <c r="D35"/>
      <c r="F35" s="63" t="s">
        <v>25</v>
      </c>
      <c r="G35" s="63">
        <f>G33*80%</f>
        <v>0</v>
      </c>
    </row>
    <row r="37" spans="3:20">
      <c r="P37" s="10"/>
      <c r="Q37" s="10"/>
      <c r="R37" s="10"/>
      <c r="S37" s="10"/>
      <c r="T37" s="10"/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69"/>
      <c r="R42" s="10"/>
      <c r="S42" s="10"/>
      <c r="T42" s="10"/>
    </row>
    <row r="43" spans="3:20">
      <c r="P43" s="10"/>
      <c r="Q43" s="1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8" spans="3:20">
      <c r="P48" s="10"/>
      <c r="Q48" s="10"/>
      <c r="R48" s="10"/>
      <c r="S48" s="10"/>
      <c r="T48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69"/>
      <c r="R52" s="10"/>
      <c r="S52" s="10"/>
      <c r="T52" s="10"/>
    </row>
    <row r="53" spans="16:20">
      <c r="P53" s="10"/>
      <c r="Q53" s="1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3" zoomScaleNormal="100" workbookViewId="0">
      <selection activeCell="H15" sqref="H1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8" sqref="I1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J17" sqref="J1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/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O15" sqref="O1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2025-01-30T10:24:51Z</dcterms:modified>
</cp:coreProperties>
</file>