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Chinchpokli - RV-DSV\Arachna chandrakant Raikwar\"/>
    </mc:Choice>
  </mc:AlternateContent>
  <xr:revisionPtr revIDLastSave="0" documentId="13_ncr:1_{6C027B82-7B87-4FCF-A792-891E3CE63E19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33" i="4" l="1"/>
  <c r="Q36" i="4"/>
  <c r="Q35" i="4"/>
  <c r="Q32" i="4"/>
  <c r="Q31" i="4"/>
  <c r="Q30" i="4"/>
  <c r="Q29" i="4"/>
  <c r="Q28" i="4"/>
  <c r="Q27" i="4"/>
  <c r="Q26" i="4"/>
  <c r="Q25" i="4"/>
  <c r="Q33" i="4" s="1"/>
  <c r="Q24" i="4"/>
  <c r="Q23" i="4"/>
  <c r="R11" i="4" l="1"/>
  <c r="Q11" i="4"/>
  <c r="R10" i="4"/>
  <c r="Q10" i="4"/>
  <c r="R9" i="4"/>
  <c r="Q9" i="4"/>
  <c r="R8" i="4"/>
  <c r="Q8" i="4"/>
  <c r="R7" i="4"/>
  <c r="Q7" i="4"/>
  <c r="H24" i="4"/>
  <c r="J22" i="4"/>
  <c r="I21" i="4"/>
  <c r="H21" i="4"/>
  <c r="I20" i="4"/>
  <c r="I19" i="4"/>
  <c r="I22" i="4"/>
  <c r="H33" i="4"/>
  <c r="Q12" i="4" l="1"/>
  <c r="P12" i="4"/>
  <c r="P11" i="4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<sst xmlns="http://schemas.openxmlformats.org/spreadsheetml/2006/main" count="31" uniqueCount="28">
  <si>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</si>
  <si>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</si>
  <si>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</si>
  <si>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</si>
  <si>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</si>
  <si>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</si>
  <si>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</si>
  <si>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</si>
  <si>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</si>
  <si>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</si>
  <si>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</si>
  <si>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</si>
  <si>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</si>
  <si>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1306, 13th floor,  Ashtami co operative Housing society Tisgaon kalyan 421306</t>
  </si>
  <si>
    <t>agreement  - 09.01.2025</t>
  </si>
  <si>
    <t>av</t>
  </si>
  <si>
    <t>sd</t>
  </si>
  <si>
    <t>rd</t>
  </si>
  <si>
    <t>bua</t>
  </si>
  <si>
    <t>ca</t>
  </si>
  <si>
    <t>SS, AP, Bal</t>
  </si>
  <si>
    <t>rate on ca</t>
  </si>
  <si>
    <t>fmv</t>
  </si>
  <si>
    <t>mca</t>
  </si>
  <si>
    <t>bal</t>
  </si>
  <si>
    <t>RERA cca</t>
  </si>
  <si>
    <t>11000 on ca</t>
  </si>
  <si>
    <t>under cons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</si>
</sst>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420350</xdr:colOff>
      <xdr:row>47</xdr:row>
      <xdr:rowOff>134554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4506E1-AB4E-4A35-9F04-8406A4C0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54750" cy="863085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48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8255D4-381E-416D-8AC7-6F601FCFD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067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325086</xdr:colOff>
      <xdr:row>51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51B2A2-6E83-4A81-B9B8-34578C662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59486" cy="8640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420350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07A4FC-1E1F-48EF-8F30-0FCC9241B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54750" cy="8649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391771</xdr:colOff>
      <xdr:row>48</xdr:row>
      <xdr:rowOff>48835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0F4670-65B3-460A-BA90-533F13F16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26171" cy="8668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429876</xdr:colOff>
      <xdr:row>52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75DCEE-84CA-4A2D-8430-4EC605E92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64276" cy="8668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18</xdr:col>
      <xdr:colOff>238125</xdr:colOff>
      <xdr:row>44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08BB61-3491-4D4D-A3E9-3C2DAE22A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553325" cy="8382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47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C904C7-E4C9-482F-81E5-A1AFB4B64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88963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50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DC380B-9AB2-4FA2-A794-8167AEEA3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4107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2C0918-2FEA-4E2E-A1C7-A644DC466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838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0"/>
  <sheetViews>
    <sheetView tabSelected="1" topLeftCell="B1" zoomScaleNormal="100" workbookViewId="0">
      <selection activeCell="O26" sqref="O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189</v>
      </c>
      <c r="C2" s="4">
        <f>B2*1.2</f>
        <v>226.79999999999998</v>
      </c>
      <c r="D2" s="4">
        <f t="shared" ref="D2:D13" si="2">C2*1.2</f>
        <v>272.15999999999997</v>
      </c>
      <c r="E2" s="5">
        <f t="shared" ref="E2:E13" si="3">R2</f>
        <v>3435000</v>
      </c>
      <c r="F2" s="10">
        <f t="shared" ref="F2:F13" si="4">ROUND((E2/B2),0)</f>
        <v>18175</v>
      </c>
      <c r="G2" s="10">
        <f t="shared" ref="G2:G13" si="5">ROUND((E2/C2),0)</f>
        <v>15146</v>
      </c>
      <c r="H2" s="10">
        <f t="shared" ref="H2:H13" si="6">ROUND((E2/D2),0)</f>
        <v>12621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189</v>
      </c>
      <c r="R2" s="2">
        <v>3435000</v>
      </c>
      <c r="S2" s="8"/>
      <c r="T2" s="8"/>
    </row>
    <row r="3" spans="1:20" x14ac:dyDescent="0.25">
      <c r="A3" s="4">
        <f t="shared" si="0"/>
        <v>0</v>
      </c>
      <c r="B3" s="4">
        <f t="shared" si="1"/>
        <v>579</v>
      </c>
      <c r="C3" s="4">
        <f t="shared" ref="C3:C15" si="9">B3*1.2</f>
        <v>694.8</v>
      </c>
      <c r="D3" s="4">
        <f t="shared" si="2"/>
        <v>833.75999999999988</v>
      </c>
      <c r="E3" s="5">
        <f t="shared" si="3"/>
        <v>7100000</v>
      </c>
      <c r="F3" s="15">
        <f t="shared" si="4"/>
        <v>12263</v>
      </c>
      <c r="G3" s="10">
        <f t="shared" si="5"/>
        <v>10219</v>
      </c>
      <c r="H3" s="10">
        <f t="shared" si="6"/>
        <v>8516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579</v>
      </c>
      <c r="R3" s="2">
        <v>7100000</v>
      </c>
      <c r="S3" s="8"/>
      <c r="T3" s="8"/>
    </row>
    <row r="4" spans="1:20" x14ac:dyDescent="0.25">
      <c r="A4" s="4">
        <f t="shared" si="0"/>
        <v>0</v>
      </c>
      <c r="B4" s="4">
        <f t="shared" si="1"/>
        <v>371</v>
      </c>
      <c r="C4" s="4">
        <f t="shared" si="9"/>
        <v>445.2</v>
      </c>
      <c r="D4" s="4">
        <f t="shared" si="2"/>
        <v>534.24</v>
      </c>
      <c r="E4" s="16">
        <f t="shared" si="3"/>
        <v>4479000</v>
      </c>
      <c r="F4" s="15">
        <f t="shared" si="4"/>
        <v>12073</v>
      </c>
      <c r="G4" s="10">
        <f t="shared" si="5"/>
        <v>10061</v>
      </c>
      <c r="H4" s="10">
        <f t="shared" si="6"/>
        <v>8384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371</v>
      </c>
      <c r="R4" s="2">
        <v>4479000</v>
      </c>
      <c r="S4" s="8"/>
      <c r="T4" s="8"/>
    </row>
    <row r="5" spans="1:20" x14ac:dyDescent="0.25">
      <c r="A5" s="4">
        <f t="shared" si="0"/>
        <v>0</v>
      </c>
      <c r="B5" s="4">
        <f t="shared" si="1"/>
        <v>371</v>
      </c>
      <c r="C5" s="4">
        <f t="shared" si="9"/>
        <v>445.2</v>
      </c>
      <c r="D5" s="4">
        <f t="shared" si="2"/>
        <v>534.24</v>
      </c>
      <c r="E5" s="16">
        <f t="shared" si="3"/>
        <v>5200000</v>
      </c>
      <c r="F5" s="10">
        <f t="shared" si="4"/>
        <v>14016</v>
      </c>
      <c r="G5" s="10">
        <f t="shared" si="5"/>
        <v>11680</v>
      </c>
      <c r="H5" s="10">
        <f t="shared" si="6"/>
        <v>9733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371</v>
      </c>
      <c r="R5" s="2">
        <v>5200000</v>
      </c>
      <c r="S5" s="8"/>
      <c r="T5" s="8"/>
    </row>
    <row r="6" spans="1:20" x14ac:dyDescent="0.25">
      <c r="A6" s="4">
        <f t="shared" si="0"/>
        <v>0</v>
      </c>
      <c r="B6" s="4">
        <f t="shared" si="1"/>
        <v>371</v>
      </c>
      <c r="C6" s="4">
        <f t="shared" si="9"/>
        <v>445.2</v>
      </c>
      <c r="D6" s="4">
        <f t="shared" si="2"/>
        <v>534.24</v>
      </c>
      <c r="E6" s="16">
        <f t="shared" si="3"/>
        <v>5098000</v>
      </c>
      <c r="F6" s="10">
        <f t="shared" si="4"/>
        <v>13741</v>
      </c>
      <c r="G6" s="10">
        <f t="shared" si="5"/>
        <v>11451</v>
      </c>
      <c r="H6" s="10">
        <f t="shared" si="6"/>
        <v>9543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371</v>
      </c>
      <c r="R6" s="2">
        <v>5098000</v>
      </c>
      <c r="S6" s="8"/>
      <c r="T6" s="8"/>
    </row>
    <row r="7" spans="1:20" x14ac:dyDescent="0.25">
      <c r="A7" s="4">
        <f t="shared" si="0"/>
        <v>0</v>
      </c>
      <c r="B7" s="4">
        <f t="shared" si="1"/>
        <v>451.87271999999996</v>
      </c>
      <c r="C7" s="4">
        <f t="shared" si="9"/>
        <v>542.24726399999997</v>
      </c>
      <c r="D7" s="4">
        <f t="shared" si="2"/>
        <v>650.69671679999999</v>
      </c>
      <c r="E7" s="16">
        <f t="shared" si="3"/>
        <v>4391500</v>
      </c>
      <c r="F7" s="15">
        <f t="shared" si="4"/>
        <v>9718</v>
      </c>
      <c r="G7" s="10">
        <f t="shared" si="5"/>
        <v>8099</v>
      </c>
      <c r="H7" s="10">
        <f t="shared" si="6"/>
        <v>6749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>41.98*10.764</f>
        <v>451.87271999999996</v>
      </c>
      <c r="R7" s="2">
        <f>4076100+285400+30000</f>
        <v>4391500</v>
      </c>
      <c r="S7" s="8"/>
      <c r="T7" s="8"/>
    </row>
    <row r="8" spans="1:20" x14ac:dyDescent="0.25">
      <c r="A8" s="4">
        <f t="shared" si="0"/>
        <v>0</v>
      </c>
      <c r="B8" s="4">
        <f t="shared" si="1"/>
        <v>451.87271999999996</v>
      </c>
      <c r="C8" s="4">
        <f t="shared" si="9"/>
        <v>542.24726399999997</v>
      </c>
      <c r="D8" s="4">
        <f t="shared" si="2"/>
        <v>650.69671679999999</v>
      </c>
      <c r="E8" s="16">
        <f t="shared" si="3"/>
        <v>4253000</v>
      </c>
      <c r="F8" s="10">
        <f t="shared" si="4"/>
        <v>9412</v>
      </c>
      <c r="G8" s="10">
        <f t="shared" si="5"/>
        <v>7843</v>
      </c>
      <c r="H8" s="10">
        <f t="shared" si="6"/>
        <v>6536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>41.98*10.764</f>
        <v>451.87271999999996</v>
      </c>
      <c r="R8" s="2">
        <f>3946700+276300+30000</f>
        <v>4253000</v>
      </c>
      <c r="S8" s="8"/>
      <c r="T8" s="8"/>
    </row>
    <row r="9" spans="1:20" x14ac:dyDescent="0.25">
      <c r="A9" s="4">
        <f t="shared" si="0"/>
        <v>0</v>
      </c>
      <c r="B9" s="4">
        <f t="shared" si="1"/>
        <v>451.87271999999996</v>
      </c>
      <c r="C9" s="4">
        <f t="shared" si="9"/>
        <v>542.24726399999997</v>
      </c>
      <c r="D9" s="4">
        <f t="shared" si="2"/>
        <v>650.69671679999999</v>
      </c>
      <c r="E9" s="16">
        <f t="shared" si="3"/>
        <v>4495350</v>
      </c>
      <c r="F9" s="15">
        <f t="shared" si="4"/>
        <v>9948</v>
      </c>
      <c r="G9" s="10">
        <f t="shared" si="5"/>
        <v>8290</v>
      </c>
      <c r="H9" s="10">
        <f t="shared" si="6"/>
        <v>6909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>41.98*10.764</f>
        <v>451.87271999999996</v>
      </c>
      <c r="R9" s="2">
        <f>4173150+292200+30000</f>
        <v>4495350</v>
      </c>
      <c r="S9" s="8"/>
      <c r="T9" s="8"/>
    </row>
    <row r="10" spans="1:20" x14ac:dyDescent="0.25">
      <c r="A10" s="4">
        <f t="shared" si="0"/>
        <v>0</v>
      </c>
      <c r="B10" s="4">
        <f t="shared" si="1"/>
        <v>451.98036000000002</v>
      </c>
      <c r="C10" s="4">
        <f t="shared" si="9"/>
        <v>542.37643200000002</v>
      </c>
      <c r="D10" s="4">
        <f t="shared" si="2"/>
        <v>650.85171839999998</v>
      </c>
      <c r="E10" s="16">
        <f t="shared" si="3"/>
        <v>4529900</v>
      </c>
      <c r="F10" s="10">
        <f t="shared" si="4"/>
        <v>10022</v>
      </c>
      <c r="G10" s="10">
        <f t="shared" si="5"/>
        <v>8352</v>
      </c>
      <c r="H10" s="10">
        <f t="shared" si="6"/>
        <v>6960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>41.99*10.764</f>
        <v>451.98036000000002</v>
      </c>
      <c r="R10" s="2">
        <f>4205500+294400+30000</f>
        <v>4529900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696.86135999999988</v>
      </c>
      <c r="C11" s="4">
        <f t="shared" si="9"/>
        <v>836.23363199999983</v>
      </c>
      <c r="D11" s="4">
        <f t="shared" si="2"/>
        <v>1003.4803583999998</v>
      </c>
      <c r="E11" s="16">
        <f t="shared" si="3"/>
        <v>6964200</v>
      </c>
      <c r="F11" s="10">
        <f t="shared" si="4"/>
        <v>9994</v>
      </c>
      <c r="G11" s="10">
        <f t="shared" si="5"/>
        <v>8328</v>
      </c>
      <c r="H11" s="10">
        <f t="shared" si="6"/>
        <v>6940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>64.74*10.764</f>
        <v>696.86135999999988</v>
      </c>
      <c r="R11" s="2">
        <f>6480500+453700+30000</f>
        <v>6964200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ref="Q12" si="10">P12/1.2</f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9" spans="7:24" x14ac:dyDescent="0.25">
      <c r="G19" t="s">
        <v>25</v>
      </c>
      <c r="H19">
        <v>371</v>
      </c>
      <c r="I19">
        <f>34.46*10.764</f>
        <v>370.92743999999999</v>
      </c>
    </row>
    <row r="20" spans="7:24" x14ac:dyDescent="0.25">
      <c r="G20" t="s">
        <v>20</v>
      </c>
      <c r="H20">
        <v>81</v>
      </c>
      <c r="I20">
        <f>7.52*10.764</f>
        <v>80.945279999999997</v>
      </c>
    </row>
    <row r="21" spans="7:24" x14ac:dyDescent="0.25">
      <c r="H21">
        <f>H20+H19</f>
        <v>452</v>
      </c>
      <c r="I21">
        <f>H21/10.764</f>
        <v>41.991824600520253</v>
      </c>
    </row>
    <row r="22" spans="7:24" x14ac:dyDescent="0.25">
      <c r="G22" t="s">
        <v>18</v>
      </c>
      <c r="H22">
        <v>497</v>
      </c>
      <c r="I22">
        <f>46.178*10.764</f>
        <v>497.05999199999997</v>
      </c>
      <c r="J22">
        <f>I22/H21</f>
        <v>1.0996902477876105</v>
      </c>
      <c r="O22" t="s">
        <v>23</v>
      </c>
    </row>
    <row r="23" spans="7:24" x14ac:dyDescent="0.25">
      <c r="G23" t="s">
        <v>21</v>
      </c>
      <c r="H23">
        <v>10000</v>
      </c>
      <c r="O23">
        <v>11.5</v>
      </c>
      <c r="P23">
        <v>9</v>
      </c>
      <c r="Q23">
        <f>P23*O23</f>
        <v>103.5</v>
      </c>
    </row>
    <row r="24" spans="7:24" x14ac:dyDescent="0.25">
      <c r="G24" t="s">
        <v>22</v>
      </c>
      <c r="H24">
        <f>H23*H21</f>
        <v>4520000</v>
      </c>
      <c r="O24">
        <v>9</v>
      </c>
      <c r="P24">
        <v>2.38</v>
      </c>
      <c r="Q24">
        <f t="shared" ref="Q24:Q32" si="21">P24*O24</f>
        <v>21.419999999999998</v>
      </c>
    </row>
    <row r="25" spans="7:24" x14ac:dyDescent="0.25">
      <c r="O25">
        <v>8.16</v>
      </c>
      <c r="P25">
        <v>7.35</v>
      </c>
      <c r="Q25">
        <f t="shared" si="21"/>
        <v>59.975999999999999</v>
      </c>
    </row>
    <row r="26" spans="7:24" x14ac:dyDescent="0.25">
      <c r="G26" s="6"/>
      <c r="H26" s="6"/>
      <c r="O26">
        <v>7.35</v>
      </c>
      <c r="P26">
        <v>2.37</v>
      </c>
      <c r="Q26">
        <f t="shared" si="21"/>
        <v>17.419499999999999</v>
      </c>
    </row>
    <row r="27" spans="7:24" x14ac:dyDescent="0.25">
      <c r="I27" t="s">
        <v>26</v>
      </c>
      <c r="O27">
        <v>5.68</v>
      </c>
      <c r="P27">
        <v>4.13</v>
      </c>
      <c r="Q27">
        <f t="shared" si="21"/>
        <v>23.458399999999997</v>
      </c>
    </row>
    <row r="28" spans="7:24" x14ac:dyDescent="0.25">
      <c r="I28" t="s">
        <v>27</v>
      </c>
      <c r="O28">
        <v>4.13</v>
      </c>
      <c r="P28" s="11">
        <v>1.63</v>
      </c>
      <c r="Q28">
        <f t="shared" si="21"/>
        <v>6.7318999999999996</v>
      </c>
      <c r="R28" s="13"/>
      <c r="T28" s="11"/>
      <c r="U28" s="11"/>
      <c r="V28" s="11"/>
      <c r="W28" s="11"/>
      <c r="X28" s="11"/>
    </row>
    <row r="29" spans="7:24" x14ac:dyDescent="0.25">
      <c r="G29" t="s">
        <v>14</v>
      </c>
      <c r="O29">
        <v>3.69</v>
      </c>
      <c r="P29" s="11">
        <v>4</v>
      </c>
      <c r="Q29">
        <f t="shared" si="21"/>
        <v>14.76</v>
      </c>
      <c r="R29" s="14"/>
      <c r="T29" s="14"/>
      <c r="U29" s="14"/>
      <c r="V29" s="11"/>
      <c r="W29" s="11"/>
      <c r="X29" s="11"/>
    </row>
    <row r="30" spans="7:24" x14ac:dyDescent="0.25">
      <c r="G30" t="s">
        <v>15</v>
      </c>
      <c r="H30">
        <v>3400000</v>
      </c>
      <c r="O30">
        <v>9</v>
      </c>
      <c r="P30" s="11">
        <v>15</v>
      </c>
      <c r="Q30">
        <f t="shared" si="21"/>
        <v>135</v>
      </c>
      <c r="R30" s="11"/>
      <c r="T30" s="11"/>
      <c r="U30" s="11"/>
      <c r="V30" s="11"/>
      <c r="W30" s="11"/>
      <c r="X30" s="11"/>
    </row>
    <row r="31" spans="7:24" x14ac:dyDescent="0.25">
      <c r="G31" t="s">
        <v>16</v>
      </c>
      <c r="H31">
        <v>238000</v>
      </c>
      <c r="O31">
        <v>9</v>
      </c>
      <c r="P31" s="11">
        <v>2.5</v>
      </c>
      <c r="Q31">
        <f t="shared" si="21"/>
        <v>22.5</v>
      </c>
      <c r="R31" s="11"/>
      <c r="T31" s="11"/>
      <c r="U31" s="11"/>
      <c r="V31" s="11"/>
      <c r="W31" s="11"/>
      <c r="X31" s="11"/>
    </row>
    <row r="32" spans="7:24" x14ac:dyDescent="0.25">
      <c r="G32" t="s">
        <v>17</v>
      </c>
      <c r="H32">
        <v>30000</v>
      </c>
      <c r="O32">
        <v>3.01</v>
      </c>
      <c r="P32" s="11">
        <v>8.18</v>
      </c>
      <c r="Q32">
        <f t="shared" si="21"/>
        <v>24.621799999999997</v>
      </c>
      <c r="R32" s="12"/>
      <c r="T32" s="12"/>
      <c r="U32" s="12"/>
      <c r="V32" s="11"/>
      <c r="W32" s="11"/>
      <c r="X32" s="11"/>
    </row>
    <row r="33" spans="8:24" x14ac:dyDescent="0.25">
      <c r="H33">
        <f>SUM(H30:H32)</f>
        <v>3668000</v>
      </c>
      <c r="P33" s="11"/>
      <c r="Q33" s="11">
        <f>SUM(Q23:Q32)</f>
        <v>429.38760000000002</v>
      </c>
      <c r="R33" s="11">
        <f>452/429</f>
        <v>1.0536130536130537</v>
      </c>
      <c r="T33" s="11"/>
      <c r="U33" s="11"/>
      <c r="V33" s="11"/>
      <c r="W33" s="11"/>
      <c r="X33" s="11"/>
    </row>
    <row r="34" spans="8:24" x14ac:dyDescent="0.25">
      <c r="P34" s="11"/>
      <c r="Q34" s="11"/>
      <c r="R34" s="11"/>
      <c r="T34" s="11"/>
      <c r="U34" s="11"/>
      <c r="V34" s="11"/>
      <c r="W34" s="11"/>
      <c r="X34" s="11"/>
    </row>
    <row r="35" spans="8:24" x14ac:dyDescent="0.25">
      <c r="P35" s="11" t="s">
        <v>19</v>
      </c>
      <c r="Q35" s="11">
        <f>Q33-Q31-Q26-Q24</f>
        <v>368.04810000000003</v>
      </c>
      <c r="R35" s="11"/>
      <c r="T35" s="11"/>
      <c r="U35" s="11"/>
      <c r="V35" s="11"/>
      <c r="W35" s="11"/>
      <c r="X35" s="11"/>
    </row>
    <row r="36" spans="8:24" x14ac:dyDescent="0.25">
      <c r="P36" s="11" t="s">
        <v>24</v>
      </c>
      <c r="Q36" s="11">
        <f>Q31+Q26+Q24</f>
        <v>61.339500000000001</v>
      </c>
      <c r="R36" s="11"/>
      <c r="S36" s="6"/>
      <c r="T36" s="11"/>
      <c r="U36" s="11"/>
      <c r="V36" s="11"/>
      <c r="W36" s="11"/>
      <c r="X36" s="11"/>
    </row>
    <row r="37" spans="8:24" x14ac:dyDescent="0.25">
      <c r="P37" s="11"/>
      <c r="Q37" s="11"/>
      <c r="R37" s="11"/>
      <c r="S37" s="6"/>
      <c r="T37" s="11"/>
      <c r="U37" s="11"/>
      <c r="V37" s="11"/>
      <c r="W37" s="11"/>
      <c r="X37" s="11"/>
    </row>
    <row r="38" spans="8:24" x14ac:dyDescent="0.25">
      <c r="Q38" s="11"/>
      <c r="R38" s="11"/>
    </row>
    <row r="39" spans="8:24" x14ac:dyDescent="0.25">
      <c r="Q39" s="11"/>
      <c r="R39" s="11"/>
      <c r="T39" s="6"/>
    </row>
    <row r="40" spans="8:24" x14ac:dyDescent="0.25">
      <c r="P40" s="11"/>
      <c r="Q40" s="11"/>
      <c r="R40" s="11"/>
      <c r="S40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2025-02-04T07:54:23Z</dcterms:modified>
</cp:coreProperties>
</file>