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Backbay Reclamation\Insulref Technologies Pvt Ltd\"/>
    </mc:Choice>
  </mc:AlternateContent>
  <xr:revisionPtr revIDLastSave="0" documentId="13_ncr:1_{60A25D71-03B6-4EA0-8BF2-7D2DD1749F4B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5" sheetId="17" r:id="rId8"/>
    <sheet name="Sheet4" sheetId="16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3" l="1"/>
  <c r="D19" i="23" l="1"/>
  <c r="C19" i="23" l="1"/>
  <c r="Q4" i="4" l="1"/>
  <c r="G31" i="4" l="1"/>
  <c r="G29" i="4"/>
  <c r="P7" i="4" l="1"/>
  <c r="Q7" i="4" s="1"/>
  <c r="J7" i="4"/>
  <c r="I7" i="4"/>
  <c r="P6" i="4"/>
  <c r="J6" i="4"/>
  <c r="I6" i="4"/>
  <c r="P5" i="4"/>
  <c r="J5" i="4"/>
  <c r="I5" i="4"/>
  <c r="P4" i="4"/>
  <c r="J4" i="4"/>
  <c r="I4" i="4"/>
  <c r="P3" i="4"/>
  <c r="J3" i="4"/>
  <c r="I3" i="4"/>
  <c r="P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9" i="23" s="1"/>
  <c r="E19" i="23" s="1"/>
  <c r="E21" i="23" l="1"/>
  <c r="E20" i="23"/>
  <c r="B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<sst xmlns="http://schemas.openxmlformats.org/spreadsheetml/2006/main" count="133" uniqueCount="91">
  <si>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</si>
  <si>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</si>
  <si>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</si>
  <si>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</si>
  <si>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</si>
  <si>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</si>
  <si>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</si>
  <si>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</si>
  <si>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</si>
  <si>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</si>
  <si>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</si>
  <si>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</si>
  <si>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</si>
  <si>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</si>
  <si>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</si>
  <si>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</si>
  <si>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</si>
  <si>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</si>
  <si>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</si>
  <si>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</si>
  <si>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</si>
  <si>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</si>
  <si>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</si>
  <si>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</si>
  <si>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</si>
  <si>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</si>
  <si>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</si>
  <si>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</si>
  <si>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</si>
  <si>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</si>
  <si>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</si>
  <si>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</si>
  <si>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</si>
  <si>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</si>
  <si>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</si>
  <si>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</si>
  <si>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</si>
  <si>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</si>
  <si>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</si>
  <si>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</si>
  <si>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</si>
  <si>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</si>
  <si>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</si>
  <si>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</si>
  <si>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</si>
  <si>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</si>
  <si>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</si>
  <si>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</si>
  <si>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</si>
  <si>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</si>
  <si>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</si>
  <si>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</si>
  <si>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</si>
  <si>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</si>
  <si>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</si>
  <si>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</si>
  <si>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</si>
  <si>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</si>
  <si>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</si>
  <si>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</si>
  <si>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</si>
  <si>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</si>
  <si>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</si>
  <si>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</si>
  <si>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</si>
  <si>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</si>
  <si>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</si>
  <si>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</si>
  <si>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</si>
  <si>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</si>
  <si>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</si>
  <si>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</si>
  <si>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</si>
  <si>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</si>
  <si>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</si>
  <si>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</si>
  <si>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</si>
  <si>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</si>
  <si>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</si>
  <si>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</si>
  <si>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</si>
  <si>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</si>
  <si>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</si>
  <si>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</si>
  <si>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20.12.2021</t>
  </si>
  <si>
    <t>OC-2014</t>
  </si>
  <si>
    <t>IGR-23.01.24</t>
  </si>
  <si>
    <t>IGR-22.09.23</t>
  </si>
  <si>
    <t>3 CAR RPARKING</t>
  </si>
  <si>
    <t>IGR-14.03.22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</si>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</sst>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0" fillId="0" borderId="8" xfId="0" applyFill="1" applyBorder="1"/>
    <xf numFmtId="43" fontId="5" fillId="0" borderId="8" xfId="1" applyFont="1" applyFill="1" applyBorder="1"/>
    <xf numFmtId="0" fontId="4" fillId="0" borderId="8" xfId="0" applyFont="1" applyFill="1" applyBorder="1"/>
    <xf numFmtId="0" fontId="5" fillId="0" borderId="8" xfId="0" applyFont="1" applyFill="1" applyBorder="1"/>
    <xf numFmtId="0" fontId="2" fillId="0" borderId="8" xfId="0" applyFont="1" applyFill="1" applyBorder="1"/>
    <xf numFmtId="43" fontId="5" fillId="0" borderId="8" xfId="0" applyNumberFormat="1" applyFont="1" applyFill="1" applyBorder="1"/>
    <xf numFmtId="43" fontId="4" fillId="0" borderId="8" xfId="0" applyNumberFormat="1" applyFont="1" applyFill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60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7612E5-56B3-424E-9D33-74816B25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23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ADC3AA-6496-4F6A-B138-C594C06FB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95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4F684-ED39-46C7-89C9-DE76B0509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6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826CD-1D57-4763-984D-3A5D915F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640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344139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FB4A4-3060-4A10-A90A-FCADF6F1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78539" cy="864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76</v>
      </c>
      <c r="C3" s="41">
        <f>374860*0.85</f>
        <v>318631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82</v>
      </c>
      <c r="C4" s="41">
        <f>C3*10%</f>
        <v>31863.100000000002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77</v>
      </c>
      <c r="C5" s="46">
        <f>C3+C4</f>
        <v>350494.1</v>
      </c>
      <c r="D5" s="47" t="s">
        <v>62</v>
      </c>
      <c r="E5" s="48">
        <f>C5/10.764</f>
        <v>32561.696395392046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78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79</v>
      </c>
      <c r="C7" s="41">
        <f>C5-C6</f>
        <v>321094.09999999998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80</v>
      </c>
      <c r="C8" s="41">
        <f>C7*D13%</f>
        <v>285773.74900000001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81</v>
      </c>
      <c r="C9" s="46">
        <f>C6+C8</f>
        <v>315173.74900000001</v>
      </c>
      <c r="D9" s="47" t="s">
        <v>62</v>
      </c>
      <c r="E9" s="48">
        <f>C9/10.764</f>
        <v>29280.355722779637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2025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2014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11</v>
      </c>
      <c r="D13" s="54">
        <f>D12-C13</f>
        <v>89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67"/>
      <c r="L1" s="67"/>
      <c r="M1" s="67"/>
      <c r="N1" s="67"/>
      <c r="O1" s="67"/>
      <c r="P1" s="67"/>
      <c r="Q1" s="67"/>
      <c r="R1" s="67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B19" sqref="B1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5" width="14.28515625" bestFit="1" customWidth="1"/>
  </cols>
  <sheetData>
    <row r="1" spans="1:5" x14ac:dyDescent="0.25">
      <c r="A1" s="10"/>
      <c r="B1" s="11"/>
      <c r="C1" s="12"/>
    </row>
    <row r="2" spans="1:5" x14ac:dyDescent="0.25">
      <c r="A2" s="13"/>
      <c r="C2" s="15"/>
    </row>
    <row r="3" spans="1:5" x14ac:dyDescent="0.25">
      <c r="A3" s="13" t="s">
        <v>13</v>
      </c>
      <c r="B3" s="16">
        <v>24500</v>
      </c>
      <c r="C3" s="18" t="s">
        <v>75</v>
      </c>
      <c r="D3" s="6" t="s">
        <v>83</v>
      </c>
    </row>
    <row r="4" spans="1:5" ht="30" x14ac:dyDescent="0.25">
      <c r="A4" s="17" t="s">
        <v>14</v>
      </c>
      <c r="B4" s="16">
        <v>3000</v>
      </c>
      <c r="C4" s="18"/>
    </row>
    <row r="5" spans="1:5" x14ac:dyDescent="0.25">
      <c r="A5" s="13" t="s">
        <v>15</v>
      </c>
      <c r="B5" s="16">
        <f>B3-B4</f>
        <v>21500</v>
      </c>
      <c r="C5" s="18"/>
    </row>
    <row r="6" spans="1:5" x14ac:dyDescent="0.25">
      <c r="A6" s="13" t="s">
        <v>16</v>
      </c>
      <c r="B6" s="16">
        <f>B4</f>
        <v>3000</v>
      </c>
      <c r="C6" s="18"/>
    </row>
    <row r="7" spans="1:5" x14ac:dyDescent="0.25">
      <c r="A7" s="13" t="s">
        <v>17</v>
      </c>
      <c r="B7" s="19">
        <f>C7-C8</f>
        <v>11</v>
      </c>
      <c r="C7" s="19">
        <v>2025</v>
      </c>
    </row>
    <row r="8" spans="1:5" x14ac:dyDescent="0.25">
      <c r="A8" s="13" t="s">
        <v>18</v>
      </c>
      <c r="B8" s="19">
        <f>B9-B7</f>
        <v>49</v>
      </c>
      <c r="C8" s="19">
        <v>2014</v>
      </c>
    </row>
    <row r="9" spans="1:5" x14ac:dyDescent="0.25">
      <c r="A9" s="13" t="s">
        <v>19</v>
      </c>
      <c r="B9" s="19">
        <v>60</v>
      </c>
      <c r="C9" s="19"/>
    </row>
    <row r="10" spans="1:5" ht="30" x14ac:dyDescent="0.25">
      <c r="A10" s="17" t="s">
        <v>20</v>
      </c>
      <c r="B10" s="19">
        <f>90*B7/B9</f>
        <v>16.5</v>
      </c>
      <c r="C10" s="19"/>
    </row>
    <row r="11" spans="1:5" x14ac:dyDescent="0.25">
      <c r="A11" s="13"/>
      <c r="B11" s="20">
        <f>B10%</f>
        <v>0.16500000000000001</v>
      </c>
      <c r="C11" s="20"/>
    </row>
    <row r="12" spans="1:5" x14ac:dyDescent="0.25">
      <c r="A12" s="13" t="s">
        <v>21</v>
      </c>
      <c r="B12" s="16">
        <f>B6*B11</f>
        <v>495</v>
      </c>
      <c r="C12" s="18"/>
    </row>
    <row r="13" spans="1:5" x14ac:dyDescent="0.25">
      <c r="A13" s="13" t="s">
        <v>22</v>
      </c>
      <c r="B13" s="16">
        <f>B6-B12</f>
        <v>2505</v>
      </c>
      <c r="C13" s="18"/>
    </row>
    <row r="14" spans="1:5" x14ac:dyDescent="0.25">
      <c r="A14" s="13" t="s">
        <v>15</v>
      </c>
      <c r="B14" s="16">
        <f>B5</f>
        <v>21500</v>
      </c>
      <c r="C14" s="18"/>
    </row>
    <row r="15" spans="1:5" x14ac:dyDescent="0.25">
      <c r="B15" s="16"/>
      <c r="C15" s="18"/>
    </row>
    <row r="16" spans="1:5" x14ac:dyDescent="0.25">
      <c r="A16" s="60" t="s">
        <v>23</v>
      </c>
      <c r="B16" s="61">
        <f>B13+B14</f>
        <v>24005</v>
      </c>
      <c r="C16" s="61">
        <v>1000000</v>
      </c>
      <c r="D16" s="62">
        <v>2000</v>
      </c>
      <c r="E16" s="62"/>
    </row>
    <row r="17" spans="1:5" x14ac:dyDescent="0.25">
      <c r="A17" s="60"/>
      <c r="B17" s="63"/>
      <c r="C17" s="63"/>
      <c r="D17" s="62"/>
      <c r="E17" s="62"/>
    </row>
    <row r="18" spans="1:5" x14ac:dyDescent="0.25">
      <c r="A18" s="64" t="str">
        <f>D3</f>
        <v>ACA</v>
      </c>
      <c r="B18" s="63">
        <v>1634</v>
      </c>
      <c r="C18" s="63">
        <v>3</v>
      </c>
      <c r="D18" s="63">
        <v>1634</v>
      </c>
      <c r="E18" s="62"/>
    </row>
    <row r="19" spans="1:5" x14ac:dyDescent="0.25">
      <c r="A19" s="60" t="s">
        <v>73</v>
      </c>
      <c r="B19" s="65">
        <f>B18*B16</f>
        <v>39224170</v>
      </c>
      <c r="C19" s="66">
        <f>C18*C16</f>
        <v>3000000</v>
      </c>
      <c r="D19" s="66">
        <f>D16*D18</f>
        <v>3268000</v>
      </c>
      <c r="E19" s="66">
        <f>B19+C19+D19</f>
        <v>45492170</v>
      </c>
    </row>
    <row r="20" spans="1:5" x14ac:dyDescent="0.25">
      <c r="A20" s="60" t="s">
        <v>24</v>
      </c>
      <c r="B20" s="65"/>
      <c r="C20" s="65"/>
      <c r="D20" s="66"/>
      <c r="E20" s="66">
        <f>E19*0.9</f>
        <v>40942953</v>
      </c>
    </row>
    <row r="21" spans="1:5" x14ac:dyDescent="0.25">
      <c r="A21" s="60" t="s">
        <v>25</v>
      </c>
      <c r="B21" s="65"/>
      <c r="C21" s="65"/>
      <c r="D21" s="66"/>
      <c r="E21" s="66">
        <f>E19*0.8</f>
        <v>36393736</v>
      </c>
    </row>
    <row r="22" spans="1:5" x14ac:dyDescent="0.25">
      <c r="A22" s="13"/>
      <c r="C22" s="19"/>
    </row>
    <row r="23" spans="1:5" x14ac:dyDescent="0.25">
      <c r="A23" s="22" t="s">
        <v>26</v>
      </c>
      <c r="B23" s="23">
        <f>B4*B18</f>
        <v>4902000</v>
      </c>
      <c r="C23" s="23"/>
    </row>
    <row r="24" spans="1:5" x14ac:dyDescent="0.25">
      <c r="A24" s="13" t="s">
        <v>27</v>
      </c>
    </row>
    <row r="25" spans="1:5" x14ac:dyDescent="0.25">
      <c r="A25" s="24" t="s">
        <v>28</v>
      </c>
      <c r="B25" s="21">
        <f>B19*0.025/12</f>
        <v>81717.020833333328</v>
      </c>
      <c r="C25" s="21"/>
      <c r="D25" s="21"/>
    </row>
    <row r="26" spans="1:5" x14ac:dyDescent="0.25">
      <c r="B26" s="21"/>
      <c r="C26" s="21"/>
    </row>
    <row r="27" spans="1:5" x14ac:dyDescent="0.25">
      <c r="B27" s="21"/>
      <c r="C27" s="21"/>
    </row>
    <row r="28" spans="1:5" x14ac:dyDescent="0.25">
      <c r="B28"/>
      <c r="C28"/>
    </row>
    <row r="29" spans="1:5" x14ac:dyDescent="0.25">
      <c r="B29"/>
      <c r="C29"/>
    </row>
    <row r="30" spans="1:5" x14ac:dyDescent="0.25">
      <c r="B30"/>
      <c r="C30"/>
    </row>
    <row r="31" spans="1:5" x14ac:dyDescent="0.25">
      <c r="B31"/>
      <c r="C31"/>
    </row>
    <row r="32" spans="1:5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T22" sqref="T2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1846</v>
      </c>
      <c r="C2" s="4">
        <f t="shared" ref="C2:C16" si="1">B2*1.2</f>
        <v>2215.1999999999998</v>
      </c>
      <c r="D2" s="4">
        <f t="shared" ref="D2:D16" si="2">C2*1.2</f>
        <v>2658.24</v>
      </c>
      <c r="E2" s="5">
        <f t="shared" ref="E2:E16" si="3">R2</f>
        <v>39933183</v>
      </c>
      <c r="F2" s="68">
        <f t="shared" ref="F2:F7" si="4">ROUND((E2/B2),0)</f>
        <v>21632</v>
      </c>
      <c r="G2" s="68">
        <f t="shared" ref="G2:G7" si="5">ROUND((E2/C2),0)</f>
        <v>18027</v>
      </c>
      <c r="H2" s="68">
        <f t="shared" ref="H2:H7" si="6">ROUND((E2/D2),0)</f>
        <v>15022</v>
      </c>
      <c r="I2" s="68">
        <f t="shared" ref="I2:I7" si="7">T2</f>
        <v>0</v>
      </c>
      <c r="J2" s="68">
        <f t="shared" ref="J2:J7" si="8">U2</f>
        <v>0</v>
      </c>
      <c r="K2" s="69"/>
      <c r="L2" s="69"/>
      <c r="M2" s="69"/>
      <c r="N2" s="69"/>
      <c r="O2" s="69">
        <v>0</v>
      </c>
      <c r="P2" s="69">
        <f t="shared" ref="P2:P7" si="9">O2/1.2</f>
        <v>0</v>
      </c>
      <c r="Q2" s="69">
        <v>1846</v>
      </c>
      <c r="R2" s="70">
        <v>39933183</v>
      </c>
      <c r="S2" s="70" t="s">
        <v>86</v>
      </c>
    </row>
    <row r="3" spans="1:19" x14ac:dyDescent="0.25">
      <c r="A3" s="4">
        <v>2</v>
      </c>
      <c r="B3" s="4">
        <f t="shared" si="0"/>
        <v>1863</v>
      </c>
      <c r="C3" s="4">
        <f t="shared" si="1"/>
        <v>2235.6</v>
      </c>
      <c r="D3" s="4">
        <f t="shared" si="2"/>
        <v>2682.72</v>
      </c>
      <c r="E3" s="5">
        <f t="shared" si="3"/>
        <v>39770500</v>
      </c>
      <c r="F3" s="68">
        <f t="shared" si="4"/>
        <v>21348</v>
      </c>
      <c r="G3" s="68">
        <f t="shared" si="5"/>
        <v>17790</v>
      </c>
      <c r="H3" s="68">
        <f t="shared" si="6"/>
        <v>14825</v>
      </c>
      <c r="I3" s="68">
        <f t="shared" si="7"/>
        <v>0</v>
      </c>
      <c r="J3" s="68">
        <f t="shared" si="8"/>
        <v>0</v>
      </c>
      <c r="K3" s="69"/>
      <c r="L3" s="69"/>
      <c r="M3" s="69"/>
      <c r="N3" s="69"/>
      <c r="O3" s="69">
        <v>0</v>
      </c>
      <c r="P3" s="69">
        <f t="shared" si="9"/>
        <v>0</v>
      </c>
      <c r="Q3" s="69">
        <v>1863</v>
      </c>
      <c r="R3" s="70">
        <v>39770500</v>
      </c>
      <c r="S3" s="70" t="s">
        <v>87</v>
      </c>
    </row>
    <row r="4" spans="1:19" x14ac:dyDescent="0.25">
      <c r="A4" s="4">
        <v>3</v>
      </c>
      <c r="B4" s="4">
        <f t="shared" si="0"/>
        <v>2654.9405999999999</v>
      </c>
      <c r="C4" s="4">
        <f t="shared" si="1"/>
        <v>3185.9287199999999</v>
      </c>
      <c r="D4" s="4">
        <f t="shared" si="2"/>
        <v>3823.1144639999998</v>
      </c>
      <c r="E4" s="5">
        <f t="shared" si="3"/>
        <v>56300000</v>
      </c>
      <c r="F4" s="4">
        <f t="shared" si="4"/>
        <v>21206</v>
      </c>
      <c r="G4" s="4">
        <f t="shared" si="5"/>
        <v>17671</v>
      </c>
      <c r="H4" s="4">
        <f t="shared" si="6"/>
        <v>14726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246.65*10.764</f>
        <v>2654.9405999999999</v>
      </c>
      <c r="R4" s="2">
        <v>56300000</v>
      </c>
      <c r="S4" s="2" t="s">
        <v>89</v>
      </c>
    </row>
    <row r="5" spans="1:19" x14ac:dyDescent="0.25">
      <c r="A5" s="4">
        <v>4</v>
      </c>
      <c r="B5" s="4">
        <f t="shared" si="0"/>
        <v>622</v>
      </c>
      <c r="C5" s="4">
        <f t="shared" si="1"/>
        <v>746.4</v>
      </c>
      <c r="D5" s="4">
        <f t="shared" si="2"/>
        <v>895.68</v>
      </c>
      <c r="E5" s="5">
        <f t="shared" si="3"/>
        <v>14900000</v>
      </c>
      <c r="F5" s="68">
        <f t="shared" si="4"/>
        <v>23955</v>
      </c>
      <c r="G5" s="68">
        <f t="shared" si="5"/>
        <v>19962</v>
      </c>
      <c r="H5" s="68">
        <f t="shared" si="6"/>
        <v>16635</v>
      </c>
      <c r="I5" s="68">
        <f t="shared" si="7"/>
        <v>0</v>
      </c>
      <c r="J5" s="68">
        <f t="shared" si="8"/>
        <v>0</v>
      </c>
      <c r="K5" s="69"/>
      <c r="L5" s="69"/>
      <c r="M5" s="69"/>
      <c r="N5" s="69"/>
      <c r="O5" s="69">
        <v>0</v>
      </c>
      <c r="P5" s="69">
        <f t="shared" si="9"/>
        <v>0</v>
      </c>
      <c r="Q5" s="69">
        <v>622</v>
      </c>
      <c r="R5" s="70">
        <v>14900000</v>
      </c>
      <c r="S5" s="2"/>
    </row>
    <row r="6" spans="1:19" x14ac:dyDescent="0.25">
      <c r="A6" s="4">
        <v>5</v>
      </c>
      <c r="B6" s="4">
        <f t="shared" si="0"/>
        <v>284</v>
      </c>
      <c r="C6" s="4">
        <f t="shared" si="1"/>
        <v>340.8</v>
      </c>
      <c r="D6" s="4">
        <f t="shared" si="2"/>
        <v>408.96</v>
      </c>
      <c r="E6" s="5">
        <f t="shared" si="3"/>
        <v>6820000</v>
      </c>
      <c r="F6" s="68">
        <f t="shared" si="4"/>
        <v>24014</v>
      </c>
      <c r="G6" s="68">
        <f t="shared" si="5"/>
        <v>20012</v>
      </c>
      <c r="H6" s="68">
        <f t="shared" si="6"/>
        <v>16676</v>
      </c>
      <c r="I6" s="68">
        <f t="shared" si="7"/>
        <v>0</v>
      </c>
      <c r="J6" s="68">
        <f t="shared" si="8"/>
        <v>0</v>
      </c>
      <c r="K6" s="69"/>
      <c r="L6" s="69"/>
      <c r="M6" s="69"/>
      <c r="N6" s="69"/>
      <c r="O6" s="69">
        <v>0</v>
      </c>
      <c r="P6" s="69">
        <f t="shared" si="9"/>
        <v>0</v>
      </c>
      <c r="Q6" s="69">
        <v>284</v>
      </c>
      <c r="R6" s="70">
        <v>6820000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ref="Q5:Q7" si="10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88</v>
      </c>
    </row>
    <row r="24" spans="1:19" s="9" customFormat="1" x14ac:dyDescent="0.25">
      <c r="F24" s="57" t="s">
        <v>85</v>
      </c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41" t="s">
        <v>90</v>
      </c>
      <c r="G27" s="41">
        <v>1723</v>
      </c>
    </row>
    <row r="28" spans="1:19" s="9" customFormat="1" x14ac:dyDescent="0.25">
      <c r="C28" s="56" t="s">
        <v>74</v>
      </c>
      <c r="D28" s="56" t="s">
        <v>84</v>
      </c>
      <c r="F28" s="41" t="s">
        <v>83</v>
      </c>
      <c r="G28" s="41">
        <v>1634</v>
      </c>
    </row>
    <row r="29" spans="1:19" s="9" customFormat="1" x14ac:dyDescent="0.25">
      <c r="C29" s="56" t="s">
        <v>1</v>
      </c>
      <c r="D29" s="56">
        <v>36800000</v>
      </c>
      <c r="F29" s="41" t="s">
        <v>71</v>
      </c>
      <c r="G29" s="41">
        <f>G28*1.2</f>
        <v>1960.8</v>
      </c>
      <c r="H29" s="9">
        <f>G29/G28</f>
        <v>1.2</v>
      </c>
    </row>
    <row r="30" spans="1:19" s="9" customFormat="1" x14ac:dyDescent="0.25">
      <c r="F30" s="41" t="s">
        <v>72</v>
      </c>
      <c r="G30" s="41">
        <v>24000</v>
      </c>
    </row>
    <row r="31" spans="1:19" s="9" customFormat="1" x14ac:dyDescent="0.25">
      <c r="C31" s="59"/>
      <c r="D31" s="59"/>
      <c r="F31" s="59" t="s">
        <v>73</v>
      </c>
      <c r="G31" s="59">
        <f>G28*G30</f>
        <v>39216000</v>
      </c>
      <c r="H31" s="9">
        <f>G31/D29</f>
        <v>1.0656521739130436</v>
      </c>
    </row>
    <row r="32" spans="1:19" s="9" customFormat="1" x14ac:dyDescent="0.25">
      <c r="C32" s="59"/>
      <c r="D32" s="59"/>
      <c r="F32" s="59" t="s">
        <v>24</v>
      </c>
      <c r="G32" s="59">
        <f>G31*90%</f>
        <v>35294400</v>
      </c>
    </row>
    <row r="33" spans="3:7" s="9" customFormat="1" x14ac:dyDescent="0.25">
      <c r="C33" s="59"/>
      <c r="D33" s="59"/>
      <c r="F33" s="59" t="s">
        <v>25</v>
      </c>
      <c r="G33" s="59">
        <f>G31*80%</f>
        <v>31372800</v>
      </c>
    </row>
    <row r="34" spans="3:7" s="9" customFormat="1" x14ac:dyDescent="0.25">
      <c r="C34" s="59"/>
      <c r="D34" s="59"/>
    </row>
    <row r="35" spans="3:7" s="9" customFormat="1" x14ac:dyDescent="0.25">
      <c r="C35" s="59"/>
      <c r="D35" s="59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T22" sqref="T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32" sqref="Q3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Sheet5</vt:lpstr>
      <vt:lpstr>Sheet4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2025-02-03T06:37:51Z</dcterms:modified>
</cp:coreProperties>
</file>