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44525"/>
</workbook>
</file>

<file path=xl/calcChain.xml><?xml version="1.0" encoding="utf-8"?>
<calcChain xmlns="http://schemas.openxmlformats.org/spreadsheetml/2006/main">
  <c r="Q11" i="16" l="1"/>
  <c r="T17" i="14"/>
  <c r="W44" i="4" l="1"/>
  <c r="W43" i="4"/>
  <c r="X6" i="18" l="1"/>
  <c r="O12" i="17"/>
  <c r="P7" i="16"/>
  <c r="O8" i="15"/>
  <c r="S12" i="14"/>
  <c r="S11" i="13"/>
  <c r="W34" i="4"/>
  <c r="G29" i="4"/>
  <c r="C3" i="4" l="1"/>
  <c r="P9" i="4"/>
  <c r="Q9" i="4" s="1"/>
  <c r="B9" i="4" s="1"/>
  <c r="C9" i="4" s="1"/>
  <c r="D9" i="4" s="1"/>
  <c r="J9" i="4"/>
  <c r="I9" i="4"/>
  <c r="E9" i="4"/>
  <c r="A9" i="4"/>
  <c r="Q8" i="4"/>
  <c r="B8" i="4" s="1"/>
  <c r="C8" i="4" s="1"/>
  <c r="D8" i="4" s="1"/>
  <c r="J8" i="4"/>
  <c r="I8" i="4"/>
  <c r="E8" i="4"/>
  <c r="H8" i="4" s="1"/>
  <c r="A8" i="4"/>
  <c r="Q7" i="4"/>
  <c r="B7" i="4" s="1"/>
  <c r="C7" i="4" s="1"/>
  <c r="D7" i="4" s="1"/>
  <c r="J7" i="4"/>
  <c r="I7" i="4"/>
  <c r="E7" i="4"/>
  <c r="A7" i="4"/>
  <c r="Q6" i="4"/>
  <c r="B6" i="4" s="1"/>
  <c r="C6" i="4" s="1"/>
  <c r="D6" i="4" s="1"/>
  <c r="J6" i="4"/>
  <c r="I6" i="4"/>
  <c r="E6" i="4"/>
  <c r="H6" i="4" s="1"/>
  <c r="A6" i="4"/>
  <c r="Q5" i="4"/>
  <c r="B5" i="4" s="1"/>
  <c r="C5" i="4" s="1"/>
  <c r="D5" i="4" s="1"/>
  <c r="J5" i="4"/>
  <c r="I5" i="4"/>
  <c r="E5" i="4"/>
  <c r="A5" i="4"/>
  <c r="Q4" i="4"/>
  <c r="B4" i="4" s="1"/>
  <c r="C4" i="4" s="1"/>
  <c r="D4" i="4" s="1"/>
  <c r="J4" i="4"/>
  <c r="I4" i="4"/>
  <c r="E4" i="4"/>
  <c r="H4" i="4" s="1"/>
  <c r="A4" i="4"/>
  <c r="Q3" i="4"/>
  <c r="B3" i="4" s="1"/>
  <c r="J3" i="4"/>
  <c r="I3" i="4"/>
  <c r="E3" i="4"/>
  <c r="A3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D20" i="4" s="1"/>
  <c r="J20" i="4"/>
  <c r="I20" i="4"/>
  <c r="E20" i="4"/>
  <c r="A20" i="4"/>
  <c r="D3" i="4" l="1"/>
  <c r="H9" i="4"/>
  <c r="G8" i="4"/>
  <c r="G9" i="4"/>
  <c r="F8" i="4"/>
  <c r="F9" i="4"/>
  <c r="H3" i="4"/>
  <c r="H5" i="4"/>
  <c r="H7" i="4"/>
  <c r="G3" i="4"/>
  <c r="G4" i="4"/>
  <c r="G5" i="4"/>
  <c r="G6" i="4"/>
  <c r="G7" i="4"/>
  <c r="F3" i="4"/>
  <c r="F4" i="4"/>
  <c r="F5" i="4"/>
  <c r="F6" i="4"/>
  <c r="F7" i="4"/>
  <c r="H20" i="4"/>
  <c r="H22" i="4"/>
  <c r="H21" i="4"/>
  <c r="H23" i="4"/>
  <c r="G20" i="4"/>
  <c r="G21" i="4"/>
  <c r="G22" i="4"/>
  <c r="G23" i="4"/>
  <c r="F20" i="4"/>
  <c r="F21" i="4"/>
  <c r="F22" i="4"/>
  <c r="F23" i="4"/>
  <c r="W28" i="4" l="1"/>
  <c r="P19" i="4" l="1"/>
  <c r="Q19" i="4" s="1"/>
  <c r="B19" i="4" s="1"/>
  <c r="C19" i="4" s="1"/>
  <c r="D19" i="4" s="1"/>
  <c r="J19" i="4"/>
  <c r="I19" i="4"/>
  <c r="E19" i="4"/>
  <c r="A19" i="4"/>
  <c r="H19" i="4" l="1"/>
  <c r="F19" i="4"/>
  <c r="G19" i="4"/>
  <c r="P13" i="4"/>
  <c r="Q13" i="4" s="1"/>
  <c r="B13" i="4" s="1"/>
  <c r="C13" i="4" s="1"/>
  <c r="D13" i="4" s="1"/>
  <c r="J13" i="4"/>
  <c r="I13" i="4"/>
  <c r="E13" i="4"/>
  <c r="A13" i="4"/>
  <c r="P25" i="4"/>
  <c r="Q25" i="4" s="1"/>
  <c r="B25" i="4" s="1"/>
  <c r="C25" i="4" s="1"/>
  <c r="D25" i="4" s="1"/>
  <c r="J25" i="4"/>
  <c r="I25" i="4"/>
  <c r="E25" i="4"/>
  <c r="A25" i="4"/>
  <c r="P24" i="4"/>
  <c r="Q24" i="4" s="1"/>
  <c r="B24" i="4" s="1"/>
  <c r="C24" i="4" s="1"/>
  <c r="D24" i="4" s="1"/>
  <c r="J24" i="4"/>
  <c r="I24" i="4"/>
  <c r="E24" i="4"/>
  <c r="A24" i="4"/>
  <c r="P18" i="4"/>
  <c r="B18" i="4" s="1"/>
  <c r="C18" i="4" s="1"/>
  <c r="D18" i="4" s="1"/>
  <c r="J18" i="4"/>
  <c r="I18" i="4"/>
  <c r="E18" i="4"/>
  <c r="A18" i="4"/>
  <c r="P17" i="4"/>
  <c r="B17" i="4" s="1"/>
  <c r="C17" i="4" s="1"/>
  <c r="J17" i="4"/>
  <c r="I17" i="4"/>
  <c r="E17" i="4"/>
  <c r="A17" i="4"/>
  <c r="Q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F10" i="4" l="1"/>
  <c r="H24" i="4"/>
  <c r="F14" i="4"/>
  <c r="H16" i="4"/>
  <c r="H13" i="4"/>
  <c r="F13" i="4"/>
  <c r="G13" i="4"/>
  <c r="H18" i="4"/>
  <c r="H25" i="4"/>
  <c r="D17" i="4"/>
  <c r="H17" i="4" s="1"/>
  <c r="G17" i="4"/>
  <c r="F16" i="4"/>
  <c r="F17" i="4"/>
  <c r="F18" i="4"/>
  <c r="F24" i="4"/>
  <c r="F25" i="4"/>
  <c r="G16" i="4"/>
  <c r="G18" i="4"/>
  <c r="G24" i="4"/>
  <c r="G25" i="4"/>
  <c r="D11" i="4"/>
  <c r="H11" i="4" s="1"/>
  <c r="G11" i="4"/>
  <c r="F11" i="4"/>
  <c r="D12" i="4"/>
  <c r="H12" i="4" s="1"/>
  <c r="G12" i="4"/>
  <c r="F12" i="4"/>
  <c r="D10" i="4"/>
  <c r="H10" i="4" s="1"/>
  <c r="G10" i="4"/>
  <c r="D14" i="4"/>
  <c r="H14" i="4" s="1"/>
  <c r="G14" i="4"/>
  <c r="R36" i="4"/>
  <c r="Q36" i="4"/>
  <c r="W46" i="4"/>
  <c r="W30" i="4"/>
  <c r="W33" i="4" s="1"/>
  <c r="W29" i="4"/>
  <c r="W37" i="4"/>
  <c r="S36" i="4" l="1"/>
  <c r="S37" i="4" s="1"/>
  <c r="S39" i="4" s="1"/>
  <c r="W31" i="4"/>
  <c r="W35" i="4"/>
  <c r="W36" i="4" s="1"/>
  <c r="W39" i="4" s="1"/>
  <c r="W42" i="4" s="1"/>
  <c r="S38" i="4" l="1"/>
  <c r="W48" i="4" l="1"/>
</calcChain>
</file>

<file path=xl/sharedStrings.xml><?xml version="1.0" encoding="utf-8"?>
<sst xmlns="http://schemas.openxmlformats.org/spreadsheetml/2006/main" count="49" uniqueCount="42">
  <si>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</si>
  <si>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</si>
  <si>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</si>
  <si>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</si>
  <si>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</si>
  <si>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</si>
  <si>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</si>
  <si>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</si>
  <si>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</si>
  <si>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</si>
  <si>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</si>
  <si>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</si>
  <si>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</si>
  <si>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</si>
  <si>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</si>
  <si>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</si>
  <si>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</si>
  <si>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</si>
  <si>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</si>
  <si>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</si>
  <si>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</si>
  <si>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</si>
  <si>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</si>
  <si>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</si>
  <si>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</si>
  <si>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</si>
  <si>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</si>
  <si>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</si>
  <si>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</si>
  <si>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</si>
  <si>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</si>
  <si>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</si>
  <si>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</si>
  <si>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</si>
  <si>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</si>
  <si>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</si>
  <si>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</si>
  <si>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</si>
  <si>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As per part OC</t>
  </si>
  <si>
    <t>Bank of India ( Bangli Naka Branch ) - Shri. Santosh Kashinath Iswalkar</t>
  </si>
  <si>
    <t>Agree BUA</t>
  </si>
  <si>
    <t>rate on 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</si>
</sst>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[$-4000439]0.#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0" fontId="8" fillId="0" borderId="1" xfId="0" applyFont="1" applyBorder="1"/>
    <xf numFmtId="164" fontId="8" fillId="0" borderId="0" xfId="1" applyFont="1" applyBorder="1"/>
    <xf numFmtId="164" fontId="9" fillId="0" borderId="0" xfId="1" applyFont="1" applyBorder="1"/>
    <xf numFmtId="164" fontId="9" fillId="3" borderId="0" xfId="1" applyFont="1" applyFill="1" applyBorder="1"/>
    <xf numFmtId="0" fontId="8" fillId="0" borderId="1" xfId="0" applyFont="1" applyBorder="1" applyAlignment="1">
      <alignment wrapText="1"/>
    </xf>
    <xf numFmtId="164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164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164" fontId="9" fillId="0" borderId="0" xfId="0" applyNumberFormat="1" applyFont="1"/>
    <xf numFmtId="0" fontId="11" fillId="0" borderId="1" xfId="0" applyFont="1" applyBorder="1"/>
    <xf numFmtId="164" fontId="12" fillId="0" borderId="0" xfId="0" applyNumberFormat="1" applyFont="1"/>
    <xf numFmtId="164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164" fontId="12" fillId="0" borderId="3" xfId="0" applyNumberFormat="1" applyFont="1" applyBorder="1"/>
    <xf numFmtId="0" fontId="12" fillId="0" borderId="1" xfId="0" applyFont="1" applyBorder="1"/>
    <xf numFmtId="165" fontId="0" fillId="0" borderId="0" xfId="0" applyNumberForma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3" borderId="0" xfId="0" applyFont="1" applyFill="1"/>
    <xf numFmtId="4" fontId="1" fillId="3" borderId="0" xfId="0" applyNumberFormat="1" applyFont="1" applyFill="1"/>
    <xf numFmtId="0" fontId="0" fillId="3" borderId="0" xfId="0" applyFill="1"/>
    <xf numFmtId="4" fontId="0" fillId="3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14</xdr:col>
      <xdr:colOff>162798</xdr:colOff>
      <xdr:row>27</xdr:row>
      <xdr:rowOff>162639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190500"/>
          <a:ext cx="6258798" cy="51156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66675</xdr:colOff>
      <xdr:row>7</xdr:row>
      <xdr:rowOff>142875</xdr:rowOff>
    </xdr:from>
    <xdr:to>
      <xdr:col>15</xdr:col>
      <xdr:colOff>77052</xdr:colOff>
      <xdr:row>34</xdr:row>
      <xdr:rowOff>143593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4675" y="1476375"/>
          <a:ext cx="6106377" cy="51442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11</xdr:col>
      <xdr:colOff>38956</xdr:colOff>
      <xdr:row>29</xdr:row>
      <xdr:rowOff>718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6134956" cy="51442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12</xdr:col>
      <xdr:colOff>851</xdr:colOff>
      <xdr:row>29</xdr:row>
      <xdr:rowOff>134067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90500"/>
          <a:ext cx="6096851" cy="513469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11</xdr:col>
      <xdr:colOff>19904</xdr:colOff>
      <xdr:row>35</xdr:row>
      <xdr:rowOff>29297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524000"/>
          <a:ext cx="6115904" cy="51727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20</xdr:col>
      <xdr:colOff>48482</xdr:colOff>
      <xdr:row>28</xdr:row>
      <xdr:rowOff>38823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0" y="190500"/>
          <a:ext cx="6144482" cy="518232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18</xdr:col>
      <xdr:colOff>582212</xdr:colOff>
      <xdr:row>29</xdr:row>
      <xdr:rowOff>86508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0"/>
          <a:ext cx="8507012" cy="561100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429791</xdr:colOff>
      <xdr:row>31</xdr:row>
      <xdr:rowOff>10324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354591" cy="5725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abSelected="1" topLeftCell="A7" zoomScaleNormal="100" workbookViewId="0">
      <selection activeCell="O26" sqref="O26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2" t="s">
        <v>36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/>
      <c r="T2"/>
    </row>
    <row r="3" spans="1:20" x14ac:dyDescent="0.25">
      <c r="A3" s="4">
        <f t="shared" ref="A3:A9" si="0">N3</f>
        <v>0</v>
      </c>
      <c r="B3" s="4">
        <f t="shared" ref="B3:B9" si="1">Q3</f>
        <v>233.33333333333334</v>
      </c>
      <c r="C3" s="4">
        <f>B3*1.2</f>
        <v>280</v>
      </c>
      <c r="D3" s="4">
        <f t="shared" ref="D3:D9" si="2">C3*1.2</f>
        <v>336</v>
      </c>
      <c r="E3" s="5">
        <f t="shared" ref="E3:E9" si="3">R3</f>
        <v>4750000</v>
      </c>
      <c r="F3" s="9">
        <f t="shared" ref="F3:F9" si="4">ROUND((E3/B3),0)</f>
        <v>20357</v>
      </c>
      <c r="G3" s="9">
        <f t="shared" ref="G3:G9" si="5">ROUND((E3/C3),0)</f>
        <v>16964</v>
      </c>
      <c r="H3" s="9">
        <f t="shared" ref="H3:H9" si="6">ROUND((E3/D3),0)</f>
        <v>14137</v>
      </c>
      <c r="I3" s="4" t="e">
        <f>#REF!</f>
        <v>#REF!</v>
      </c>
      <c r="J3" s="4">
        <f t="shared" ref="J3:J9" si="7">S3</f>
        <v>0</v>
      </c>
      <c r="O3">
        <v>0</v>
      </c>
      <c r="P3">
        <v>280</v>
      </c>
      <c r="Q3">
        <f t="shared" ref="Q3:Q9" si="8">P3/1.2</f>
        <v>233.33333333333334</v>
      </c>
      <c r="R3" s="2">
        <v>4750000</v>
      </c>
    </row>
    <row r="4" spans="1:20" s="47" customFormat="1" x14ac:dyDescent="0.25">
      <c r="A4" s="45">
        <f t="shared" si="0"/>
        <v>0</v>
      </c>
      <c r="B4" s="45">
        <f t="shared" si="1"/>
        <v>376.66666666666669</v>
      </c>
      <c r="C4" s="45">
        <f t="shared" ref="C4:C9" si="9">B4*1.2</f>
        <v>452</v>
      </c>
      <c r="D4" s="45">
        <f t="shared" si="2"/>
        <v>542.4</v>
      </c>
      <c r="E4" s="46">
        <f t="shared" si="3"/>
        <v>4800000</v>
      </c>
      <c r="F4" s="45">
        <f t="shared" si="4"/>
        <v>12743</v>
      </c>
      <c r="G4" s="45">
        <f t="shared" si="5"/>
        <v>10619</v>
      </c>
      <c r="H4" s="45">
        <f t="shared" si="6"/>
        <v>8850</v>
      </c>
      <c r="I4" s="45" t="e">
        <f>#REF!</f>
        <v>#REF!</v>
      </c>
      <c r="J4" s="45">
        <f t="shared" si="7"/>
        <v>0</v>
      </c>
      <c r="O4" s="47">
        <v>0</v>
      </c>
      <c r="P4" s="47">
        <v>452</v>
      </c>
      <c r="Q4" s="47">
        <f t="shared" si="8"/>
        <v>376.66666666666669</v>
      </c>
      <c r="R4" s="48">
        <v>4800000</v>
      </c>
    </row>
    <row r="5" spans="1:20" x14ac:dyDescent="0.25">
      <c r="A5" s="4">
        <f t="shared" si="0"/>
        <v>0</v>
      </c>
      <c r="B5" s="4">
        <f t="shared" si="1"/>
        <v>816.66666666666674</v>
      </c>
      <c r="C5" s="4">
        <f t="shared" si="9"/>
        <v>980</v>
      </c>
      <c r="D5" s="4">
        <f t="shared" si="2"/>
        <v>1176</v>
      </c>
      <c r="E5" s="5">
        <f t="shared" si="3"/>
        <v>8100000</v>
      </c>
      <c r="F5" s="9">
        <f t="shared" si="4"/>
        <v>9918</v>
      </c>
      <c r="G5" s="9">
        <f t="shared" si="5"/>
        <v>8265</v>
      </c>
      <c r="H5" s="9">
        <f t="shared" si="6"/>
        <v>6888</v>
      </c>
      <c r="I5" s="4" t="e">
        <f>#REF!</f>
        <v>#REF!</v>
      </c>
      <c r="J5" s="4">
        <f t="shared" si="7"/>
        <v>0</v>
      </c>
      <c r="O5">
        <v>0</v>
      </c>
      <c r="P5">
        <v>980</v>
      </c>
      <c r="Q5">
        <f t="shared" si="8"/>
        <v>816.66666666666674</v>
      </c>
      <c r="R5" s="2">
        <v>8100000</v>
      </c>
    </row>
    <row r="6" spans="1:20" s="47" customFormat="1" x14ac:dyDescent="0.25">
      <c r="A6" s="45">
        <f t="shared" si="0"/>
        <v>0</v>
      </c>
      <c r="B6" s="45">
        <f t="shared" si="1"/>
        <v>376.66666666666669</v>
      </c>
      <c r="C6" s="45">
        <f t="shared" si="9"/>
        <v>452</v>
      </c>
      <c r="D6" s="45">
        <f t="shared" si="2"/>
        <v>542.4</v>
      </c>
      <c r="E6" s="46">
        <f t="shared" si="3"/>
        <v>5273000</v>
      </c>
      <c r="F6" s="45">
        <f t="shared" si="4"/>
        <v>13999</v>
      </c>
      <c r="G6" s="45">
        <f t="shared" si="5"/>
        <v>11666</v>
      </c>
      <c r="H6" s="45">
        <f t="shared" si="6"/>
        <v>9722</v>
      </c>
      <c r="I6" s="45" t="e">
        <f>#REF!</f>
        <v>#REF!</v>
      </c>
      <c r="J6" s="45">
        <f t="shared" si="7"/>
        <v>0</v>
      </c>
      <c r="O6" s="47">
        <v>0</v>
      </c>
      <c r="P6" s="47">
        <v>452</v>
      </c>
      <c r="Q6" s="47">
        <f t="shared" si="8"/>
        <v>376.66666666666669</v>
      </c>
      <c r="R6" s="48">
        <v>5273000</v>
      </c>
    </row>
    <row r="7" spans="1:20" x14ac:dyDescent="0.25">
      <c r="A7" s="4">
        <f t="shared" si="0"/>
        <v>0</v>
      </c>
      <c r="B7" s="4">
        <f t="shared" si="1"/>
        <v>816.66666666666674</v>
      </c>
      <c r="C7" s="4">
        <f t="shared" si="9"/>
        <v>980</v>
      </c>
      <c r="D7" s="4">
        <f t="shared" si="2"/>
        <v>1176</v>
      </c>
      <c r="E7" s="5">
        <f t="shared" si="3"/>
        <v>7500000</v>
      </c>
      <c r="F7" s="9">
        <f t="shared" si="4"/>
        <v>9184</v>
      </c>
      <c r="G7" s="9">
        <f t="shared" si="5"/>
        <v>7653</v>
      </c>
      <c r="H7" s="9">
        <f t="shared" si="6"/>
        <v>6378</v>
      </c>
      <c r="I7" s="4" t="e">
        <f>#REF!</f>
        <v>#REF!</v>
      </c>
      <c r="J7" s="4">
        <f t="shared" si="7"/>
        <v>0</v>
      </c>
      <c r="O7">
        <v>0</v>
      </c>
      <c r="P7">
        <v>980</v>
      </c>
      <c r="Q7">
        <f t="shared" si="8"/>
        <v>816.66666666666674</v>
      </c>
      <c r="R7" s="2">
        <v>7500000</v>
      </c>
    </row>
    <row r="8" spans="1:20" x14ac:dyDescent="0.25">
      <c r="A8" s="4">
        <f t="shared" si="0"/>
        <v>0</v>
      </c>
      <c r="B8" s="4">
        <f t="shared" si="1"/>
        <v>816.66666666666674</v>
      </c>
      <c r="C8" s="4">
        <f t="shared" si="9"/>
        <v>980</v>
      </c>
      <c r="D8" s="4">
        <f t="shared" si="2"/>
        <v>1176</v>
      </c>
      <c r="E8" s="5">
        <f t="shared" si="3"/>
        <v>8500000</v>
      </c>
      <c r="F8" s="9">
        <f t="shared" si="4"/>
        <v>10408</v>
      </c>
      <c r="G8" s="9">
        <f t="shared" si="5"/>
        <v>8673</v>
      </c>
      <c r="H8" s="9">
        <f t="shared" si="6"/>
        <v>7228</v>
      </c>
      <c r="I8" s="4" t="e">
        <f>#REF!</f>
        <v>#REF!</v>
      </c>
      <c r="J8" s="4">
        <f t="shared" si="7"/>
        <v>0</v>
      </c>
      <c r="O8">
        <v>0</v>
      </c>
      <c r="P8">
        <v>980</v>
      </c>
      <c r="Q8">
        <f t="shared" si="8"/>
        <v>816.66666666666674</v>
      </c>
      <c r="R8" s="2">
        <v>8500000</v>
      </c>
    </row>
    <row r="9" spans="1:20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9" t="e">
        <f t="shared" si="4"/>
        <v>#DIV/0!</v>
      </c>
      <c r="G9" s="9" t="e">
        <f t="shared" si="5"/>
        <v>#DIV/0!</v>
      </c>
      <c r="H9" s="9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ref="P9" si="10">O9/1.2</f>
        <v>0</v>
      </c>
      <c r="Q9">
        <f t="shared" si="8"/>
        <v>0</v>
      </c>
      <c r="R9" s="2">
        <v>0</v>
      </c>
    </row>
    <row r="10" spans="1:20" x14ac:dyDescent="0.25">
      <c r="A10" s="4">
        <f t="shared" ref="A10:A14" si="11">N10</f>
        <v>0</v>
      </c>
      <c r="B10" s="4">
        <f t="shared" ref="B10:B14" si="12">Q10</f>
        <v>0</v>
      </c>
      <c r="C10" s="4">
        <f t="shared" ref="C10:C14" si="13">B10*1.2</f>
        <v>0</v>
      </c>
      <c r="D10" s="4">
        <f t="shared" ref="D10:D14" si="14">C10*1.2</f>
        <v>0</v>
      </c>
      <c r="E10" s="5">
        <f t="shared" ref="E10:E14" si="15">R10</f>
        <v>0</v>
      </c>
      <c r="F10" s="9" t="e">
        <f t="shared" ref="F10:F14" si="16">ROUND((E10/B10),0)</f>
        <v>#DIV/0!</v>
      </c>
      <c r="G10" s="9" t="e">
        <f t="shared" ref="G10:G14" si="17">ROUND((E10/C10),0)</f>
        <v>#DIV/0!</v>
      </c>
      <c r="H10" s="9" t="e">
        <f t="shared" ref="H10:H14" si="18">ROUND((E10/D10),0)</f>
        <v>#DIV/0!</v>
      </c>
      <c r="I10" s="4" t="e">
        <f>#REF!</f>
        <v>#REF!</v>
      </c>
      <c r="J10" s="4">
        <f t="shared" ref="J10:J14" si="19">S10</f>
        <v>0</v>
      </c>
      <c r="O10">
        <v>0</v>
      </c>
      <c r="P10">
        <f t="shared" ref="P10:Q14" si="20">O10/1.2</f>
        <v>0</v>
      </c>
      <c r="Q10">
        <f t="shared" si="20"/>
        <v>0</v>
      </c>
      <c r="R10" s="2">
        <v>0</v>
      </c>
    </row>
    <row r="11" spans="1:20" x14ac:dyDescent="0.25">
      <c r="A11" s="4">
        <f t="shared" si="11"/>
        <v>0</v>
      </c>
      <c r="B11" s="4">
        <f t="shared" si="12"/>
        <v>0</v>
      </c>
      <c r="C11" s="4">
        <f t="shared" si="13"/>
        <v>0</v>
      </c>
      <c r="D11" s="4">
        <f t="shared" si="14"/>
        <v>0</v>
      </c>
      <c r="E11" s="5">
        <f t="shared" si="15"/>
        <v>0</v>
      </c>
      <c r="F11" s="9" t="e">
        <f t="shared" si="16"/>
        <v>#DIV/0!</v>
      </c>
      <c r="G11" s="9" t="e">
        <f t="shared" si="17"/>
        <v>#DIV/0!</v>
      </c>
      <c r="H11" s="9" t="e">
        <f t="shared" si="18"/>
        <v>#DIV/0!</v>
      </c>
      <c r="I11" s="4" t="e">
        <f>#REF!</f>
        <v>#REF!</v>
      </c>
      <c r="J11" s="4">
        <f t="shared" si="19"/>
        <v>0</v>
      </c>
      <c r="O11">
        <v>0</v>
      </c>
      <c r="P11">
        <f t="shared" si="20"/>
        <v>0</v>
      </c>
      <c r="Q11">
        <f t="shared" si="20"/>
        <v>0</v>
      </c>
      <c r="R11" s="2">
        <v>0</v>
      </c>
    </row>
    <row r="12" spans="1:20" x14ac:dyDescent="0.25">
      <c r="A12" s="4">
        <f t="shared" si="11"/>
        <v>0</v>
      </c>
      <c r="B12" s="4">
        <f t="shared" si="12"/>
        <v>0</v>
      </c>
      <c r="C12" s="4">
        <f t="shared" si="13"/>
        <v>0</v>
      </c>
      <c r="D12" s="4">
        <f t="shared" si="14"/>
        <v>0</v>
      </c>
      <c r="E12" s="5">
        <f t="shared" si="15"/>
        <v>0</v>
      </c>
      <c r="F12" s="9" t="e">
        <f t="shared" si="16"/>
        <v>#DIV/0!</v>
      </c>
      <c r="G12" s="9" t="e">
        <f t="shared" si="17"/>
        <v>#DIV/0!</v>
      </c>
      <c r="H12" s="9" t="e">
        <f t="shared" si="18"/>
        <v>#DIV/0!</v>
      </c>
      <c r="I12" s="4" t="e">
        <f>#REF!</f>
        <v>#REF!</v>
      </c>
      <c r="J12" s="4">
        <f t="shared" si="19"/>
        <v>0</v>
      </c>
      <c r="O12">
        <v>0</v>
      </c>
      <c r="P12">
        <f t="shared" si="20"/>
        <v>0</v>
      </c>
      <c r="Q12">
        <f t="shared" si="20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 t="shared" ref="Q13" si="31">P13/1.2</f>
        <v>0</v>
      </c>
      <c r="R13" s="2">
        <v>0</v>
      </c>
    </row>
    <row r="14" spans="1:20" x14ac:dyDescent="0.25">
      <c r="A14" s="4">
        <f t="shared" si="11"/>
        <v>0</v>
      </c>
      <c r="B14" s="4">
        <f t="shared" si="12"/>
        <v>0</v>
      </c>
      <c r="C14" s="4">
        <f t="shared" si="13"/>
        <v>0</v>
      </c>
      <c r="D14" s="4">
        <f t="shared" si="14"/>
        <v>0</v>
      </c>
      <c r="E14" s="5">
        <f t="shared" si="15"/>
        <v>0</v>
      </c>
      <c r="F14" s="9" t="e">
        <f t="shared" si="16"/>
        <v>#DIV/0!</v>
      </c>
      <c r="G14" s="9" t="e">
        <f t="shared" si="17"/>
        <v>#DIV/0!</v>
      </c>
      <c r="H14" s="9" t="e">
        <f t="shared" si="18"/>
        <v>#DIV/0!</v>
      </c>
      <c r="I14" s="4" t="e">
        <f>#REF!</f>
        <v>#REF!</v>
      </c>
      <c r="J14" s="4">
        <f t="shared" si="19"/>
        <v>0</v>
      </c>
      <c r="O14">
        <v>0</v>
      </c>
      <c r="P14">
        <f t="shared" si="20"/>
        <v>0</v>
      </c>
      <c r="Q14">
        <f t="shared" si="20"/>
        <v>0</v>
      </c>
      <c r="R14" s="2">
        <v>0</v>
      </c>
    </row>
    <row r="15" spans="1:20" ht="36.75" customHeight="1" x14ac:dyDescent="0.25">
      <c r="A15" s="42" t="s">
        <v>37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</row>
    <row r="16" spans="1:20" x14ac:dyDescent="0.25">
      <c r="A16" s="4">
        <f t="shared" ref="A16:A25" si="32">N16</f>
        <v>0</v>
      </c>
      <c r="B16" s="4">
        <f t="shared" ref="B16:B25" si="33">Q16</f>
        <v>883.33333333333337</v>
      </c>
      <c r="C16" s="4">
        <f t="shared" ref="C16:C25" si="34">B16*1.2</f>
        <v>1060</v>
      </c>
      <c r="D16" s="4">
        <f t="shared" ref="D16:D25" si="35">C16*1.2</f>
        <v>1272</v>
      </c>
      <c r="E16" s="5">
        <f t="shared" ref="E16:E25" si="36">R16</f>
        <v>8500000</v>
      </c>
      <c r="F16" s="9">
        <f t="shared" ref="F16:F25" si="37">ROUND((E16/B16),0)</f>
        <v>9623</v>
      </c>
      <c r="G16" s="9">
        <f t="shared" ref="G16:G25" si="38">ROUND((E16/C16),0)</f>
        <v>8019</v>
      </c>
      <c r="H16" s="9">
        <f t="shared" ref="H16:H25" si="39">ROUND((E16/D16),0)</f>
        <v>6682</v>
      </c>
      <c r="I16" s="4" t="e">
        <f>#REF!</f>
        <v>#REF!</v>
      </c>
      <c r="J16" s="4">
        <f t="shared" ref="J16:J25" si="40">S16</f>
        <v>0</v>
      </c>
      <c r="O16">
        <v>0</v>
      </c>
      <c r="P16">
        <v>1060</v>
      </c>
      <c r="Q16">
        <f t="shared" ref="P16:Q25" si="41">P16/1.2</f>
        <v>883.33333333333337</v>
      </c>
      <c r="R16" s="2">
        <v>8500000</v>
      </c>
    </row>
    <row r="17" spans="1:25" s="47" customFormat="1" x14ac:dyDescent="0.25">
      <c r="A17" s="45">
        <f t="shared" si="32"/>
        <v>0</v>
      </c>
      <c r="B17" s="45">
        <f t="shared" si="33"/>
        <v>650</v>
      </c>
      <c r="C17" s="45">
        <f t="shared" si="34"/>
        <v>780</v>
      </c>
      <c r="D17" s="45">
        <f t="shared" si="35"/>
        <v>936</v>
      </c>
      <c r="E17" s="46">
        <f t="shared" si="36"/>
        <v>9400000</v>
      </c>
      <c r="F17" s="45">
        <f t="shared" si="37"/>
        <v>14462</v>
      </c>
      <c r="G17" s="45">
        <f t="shared" si="38"/>
        <v>12051</v>
      </c>
      <c r="H17" s="45">
        <f t="shared" si="39"/>
        <v>10043</v>
      </c>
      <c r="I17" s="45" t="e">
        <f>#REF!</f>
        <v>#REF!</v>
      </c>
      <c r="J17" s="45">
        <f t="shared" si="40"/>
        <v>0</v>
      </c>
      <c r="O17" s="47">
        <v>0</v>
      </c>
      <c r="P17" s="47">
        <f t="shared" si="41"/>
        <v>0</v>
      </c>
      <c r="Q17" s="47">
        <v>650</v>
      </c>
      <c r="R17" s="48">
        <v>9400000</v>
      </c>
    </row>
    <row r="18" spans="1:25" s="47" customFormat="1" x14ac:dyDescent="0.25">
      <c r="A18" s="45">
        <f t="shared" si="32"/>
        <v>0</v>
      </c>
      <c r="B18" s="45">
        <f t="shared" si="33"/>
        <v>710</v>
      </c>
      <c r="C18" s="45">
        <f t="shared" si="34"/>
        <v>852</v>
      </c>
      <c r="D18" s="45">
        <f t="shared" si="35"/>
        <v>1022.4</v>
      </c>
      <c r="E18" s="46">
        <f t="shared" si="36"/>
        <v>10700000</v>
      </c>
      <c r="F18" s="45">
        <f t="shared" si="37"/>
        <v>15070</v>
      </c>
      <c r="G18" s="45">
        <f t="shared" si="38"/>
        <v>12559</v>
      </c>
      <c r="H18" s="45">
        <f t="shared" si="39"/>
        <v>10466</v>
      </c>
      <c r="I18" s="45" t="e">
        <f>#REF!</f>
        <v>#REF!</v>
      </c>
      <c r="J18" s="45">
        <f t="shared" si="40"/>
        <v>0</v>
      </c>
      <c r="O18" s="47">
        <v>0</v>
      </c>
      <c r="P18" s="47">
        <f t="shared" si="41"/>
        <v>0</v>
      </c>
      <c r="Q18" s="47">
        <v>710</v>
      </c>
      <c r="R18" s="48">
        <v>10700000</v>
      </c>
    </row>
    <row r="19" spans="1:25" x14ac:dyDescent="0.25">
      <c r="A19" s="4">
        <f t="shared" ref="A19:A22" si="42">N19</f>
        <v>0</v>
      </c>
      <c r="B19" s="4">
        <f t="shared" ref="B19:B22" si="43">Q19</f>
        <v>0</v>
      </c>
      <c r="C19" s="4">
        <f t="shared" ref="C19:C22" si="44">B19*1.2</f>
        <v>0</v>
      </c>
      <c r="D19" s="4">
        <f t="shared" ref="D19:D22" si="45">C19*1.2</f>
        <v>0</v>
      </c>
      <c r="E19" s="5">
        <f t="shared" ref="E19:E22" si="46">R19</f>
        <v>0</v>
      </c>
      <c r="F19" s="9" t="e">
        <f t="shared" ref="F19:F22" si="47">ROUND((E19/B19),0)</f>
        <v>#DIV/0!</v>
      </c>
      <c r="G19" s="9" t="e">
        <f t="shared" ref="G19:G22" si="48">ROUND((E19/C19),0)</f>
        <v>#DIV/0!</v>
      </c>
      <c r="H19" s="9" t="e">
        <f t="shared" ref="H19:H22" si="49">ROUND((E19/D19),0)</f>
        <v>#DIV/0!</v>
      </c>
      <c r="I19" s="4" t="e">
        <f>#REF!</f>
        <v>#REF!</v>
      </c>
      <c r="J19" s="4">
        <f t="shared" ref="J19:J22" si="50">S19</f>
        <v>0</v>
      </c>
      <c r="O19">
        <v>0</v>
      </c>
      <c r="P19">
        <f t="shared" ref="P19:P22" si="51">O19/1.2</f>
        <v>0</v>
      </c>
      <c r="Q19">
        <f t="shared" ref="Q19:Q22" si="52">P19/1.2</f>
        <v>0</v>
      </c>
      <c r="R19" s="2">
        <v>0</v>
      </c>
    </row>
    <row r="20" spans="1:25" x14ac:dyDescent="0.25">
      <c r="A20" s="4">
        <f t="shared" si="42"/>
        <v>0</v>
      </c>
      <c r="B20" s="4">
        <f t="shared" si="43"/>
        <v>0</v>
      </c>
      <c r="C20" s="4">
        <f t="shared" si="44"/>
        <v>0</v>
      </c>
      <c r="D20" s="4">
        <f t="shared" si="45"/>
        <v>0</v>
      </c>
      <c r="E20" s="5">
        <f t="shared" si="46"/>
        <v>0</v>
      </c>
      <c r="F20" s="9" t="e">
        <f t="shared" si="47"/>
        <v>#DIV/0!</v>
      </c>
      <c r="G20" s="9" t="e">
        <f t="shared" si="48"/>
        <v>#DIV/0!</v>
      </c>
      <c r="H20" s="9" t="e">
        <f t="shared" si="49"/>
        <v>#DIV/0!</v>
      </c>
      <c r="I20" s="4" t="e">
        <f>#REF!</f>
        <v>#REF!</v>
      </c>
      <c r="J20" s="4">
        <f t="shared" si="50"/>
        <v>0</v>
      </c>
      <c r="O20">
        <v>0</v>
      </c>
      <c r="P20">
        <f t="shared" si="51"/>
        <v>0</v>
      </c>
      <c r="Q20">
        <f t="shared" si="52"/>
        <v>0</v>
      </c>
      <c r="R20" s="2">
        <v>0</v>
      </c>
    </row>
    <row r="21" spans="1:25" x14ac:dyDescent="0.25">
      <c r="A21" s="4">
        <f t="shared" si="42"/>
        <v>0</v>
      </c>
      <c r="B21" s="4">
        <f t="shared" si="43"/>
        <v>0</v>
      </c>
      <c r="C21" s="4">
        <f t="shared" si="44"/>
        <v>0</v>
      </c>
      <c r="D21" s="4">
        <f t="shared" si="45"/>
        <v>0</v>
      </c>
      <c r="E21" s="5">
        <f t="shared" si="46"/>
        <v>0</v>
      </c>
      <c r="F21" s="9" t="e">
        <f t="shared" si="47"/>
        <v>#DIV/0!</v>
      </c>
      <c r="G21" s="9" t="e">
        <f t="shared" si="48"/>
        <v>#DIV/0!</v>
      </c>
      <c r="H21" s="9" t="e">
        <f t="shared" si="49"/>
        <v>#DIV/0!</v>
      </c>
      <c r="I21" s="4" t="e">
        <f>#REF!</f>
        <v>#REF!</v>
      </c>
      <c r="J21" s="4">
        <f t="shared" si="50"/>
        <v>0</v>
      </c>
      <c r="O21">
        <v>0</v>
      </c>
      <c r="P21">
        <f t="shared" si="51"/>
        <v>0</v>
      </c>
      <c r="Q21">
        <f t="shared" si="52"/>
        <v>0</v>
      </c>
      <c r="R21" s="2">
        <v>0</v>
      </c>
    </row>
    <row r="22" spans="1:25" x14ac:dyDescent="0.25">
      <c r="A22" s="4">
        <f t="shared" si="42"/>
        <v>0</v>
      </c>
      <c r="B22" s="4">
        <f t="shared" si="43"/>
        <v>0</v>
      </c>
      <c r="C22" s="4">
        <f t="shared" si="44"/>
        <v>0</v>
      </c>
      <c r="D22" s="4">
        <f t="shared" si="45"/>
        <v>0</v>
      </c>
      <c r="E22" s="5">
        <f t="shared" si="46"/>
        <v>0</v>
      </c>
      <c r="F22" s="9" t="e">
        <f t="shared" si="47"/>
        <v>#DIV/0!</v>
      </c>
      <c r="G22" s="9" t="e">
        <f t="shared" si="48"/>
        <v>#DIV/0!</v>
      </c>
      <c r="H22" s="9" t="e">
        <f t="shared" si="49"/>
        <v>#DIV/0!</v>
      </c>
      <c r="I22" s="4" t="e">
        <f>#REF!</f>
        <v>#REF!</v>
      </c>
      <c r="J22" s="4">
        <f t="shared" si="50"/>
        <v>0</v>
      </c>
      <c r="O22">
        <v>0</v>
      </c>
      <c r="P22">
        <f t="shared" si="51"/>
        <v>0</v>
      </c>
      <c r="Q22">
        <f t="shared" si="52"/>
        <v>0</v>
      </c>
      <c r="R22" s="2">
        <v>0</v>
      </c>
    </row>
    <row r="23" spans="1:25" x14ac:dyDescent="0.25">
      <c r="A23" s="4">
        <f t="shared" ref="A23" si="53">N23</f>
        <v>0</v>
      </c>
      <c r="B23" s="4">
        <f t="shared" ref="B23" si="54">Q23</f>
        <v>0</v>
      </c>
      <c r="C23" s="4">
        <f t="shared" ref="C23" si="55">B23*1.2</f>
        <v>0</v>
      </c>
      <c r="D23" s="4">
        <f t="shared" ref="D23" si="56">C23*1.2</f>
        <v>0</v>
      </c>
      <c r="E23" s="5">
        <f t="shared" ref="E23" si="57">R23</f>
        <v>0</v>
      </c>
      <c r="F23" s="9" t="e">
        <f t="shared" ref="F23" si="58">ROUND((E23/B23),0)</f>
        <v>#DIV/0!</v>
      </c>
      <c r="G23" s="9" t="e">
        <f t="shared" ref="G23" si="59">ROUND((E23/C23),0)</f>
        <v>#DIV/0!</v>
      </c>
      <c r="H23" s="9" t="e">
        <f t="shared" ref="H23" si="60">ROUND((E23/D23),0)</f>
        <v>#DIV/0!</v>
      </c>
      <c r="I23" s="4" t="e">
        <f>#REF!</f>
        <v>#REF!</v>
      </c>
      <c r="J23" s="4">
        <f t="shared" ref="J23" si="61">S23</f>
        <v>0</v>
      </c>
      <c r="O23">
        <v>0</v>
      </c>
      <c r="P23">
        <f t="shared" ref="P23" si="62">O23/1.2</f>
        <v>0</v>
      </c>
      <c r="Q23">
        <f t="shared" ref="Q23" si="63">P23/1.2</f>
        <v>0</v>
      </c>
      <c r="R23" s="2">
        <v>0</v>
      </c>
    </row>
    <row r="24" spans="1:25" x14ac:dyDescent="0.25">
      <c r="A24" s="4">
        <f t="shared" si="32"/>
        <v>0</v>
      </c>
      <c r="B24" s="4">
        <f t="shared" si="33"/>
        <v>0</v>
      </c>
      <c r="C24" s="4">
        <f t="shared" si="34"/>
        <v>0</v>
      </c>
      <c r="D24" s="4">
        <f t="shared" si="35"/>
        <v>0</v>
      </c>
      <c r="E24" s="5">
        <f t="shared" si="36"/>
        <v>0</v>
      </c>
      <c r="F24" s="9" t="e">
        <f t="shared" si="37"/>
        <v>#DIV/0!</v>
      </c>
      <c r="G24" s="9" t="e">
        <f t="shared" si="38"/>
        <v>#DIV/0!</v>
      </c>
      <c r="H24" s="9" t="e">
        <f t="shared" si="39"/>
        <v>#DIV/0!</v>
      </c>
      <c r="I24" s="4" t="e">
        <f>#REF!</f>
        <v>#REF!</v>
      </c>
      <c r="J24" s="4">
        <f t="shared" si="40"/>
        <v>0</v>
      </c>
      <c r="O24">
        <v>0</v>
      </c>
      <c r="P24">
        <f t="shared" si="41"/>
        <v>0</v>
      </c>
      <c r="Q24">
        <f t="shared" si="41"/>
        <v>0</v>
      </c>
      <c r="R24" s="2">
        <v>0</v>
      </c>
    </row>
    <row r="25" spans="1:25" x14ac:dyDescent="0.25">
      <c r="A25" s="4">
        <f t="shared" si="32"/>
        <v>0</v>
      </c>
      <c r="B25" s="4">
        <f t="shared" si="33"/>
        <v>0</v>
      </c>
      <c r="C25" s="4">
        <f t="shared" si="34"/>
        <v>0</v>
      </c>
      <c r="D25" s="4">
        <f t="shared" si="35"/>
        <v>0</v>
      </c>
      <c r="E25" s="5">
        <f t="shared" si="36"/>
        <v>0</v>
      </c>
      <c r="F25" s="9" t="e">
        <f t="shared" si="37"/>
        <v>#DIV/0!</v>
      </c>
      <c r="G25" s="9" t="e">
        <f t="shared" si="38"/>
        <v>#DIV/0!</v>
      </c>
      <c r="H25" s="9" t="e">
        <f t="shared" si="39"/>
        <v>#DIV/0!</v>
      </c>
      <c r="I25" s="4" t="e">
        <f>#REF!</f>
        <v>#REF!</v>
      </c>
      <c r="J25" s="4">
        <f t="shared" si="40"/>
        <v>0</v>
      </c>
      <c r="O25">
        <v>0</v>
      </c>
      <c r="P25">
        <f t="shared" si="41"/>
        <v>0</v>
      </c>
      <c r="Q25">
        <f t="shared" si="41"/>
        <v>0</v>
      </c>
      <c r="R25" s="2">
        <v>0</v>
      </c>
    </row>
    <row r="26" spans="1:25" ht="15.75" x14ac:dyDescent="0.25">
      <c r="U26" s="17" t="s">
        <v>13</v>
      </c>
      <c r="V26" s="18"/>
      <c r="W26" s="19">
        <v>12000</v>
      </c>
      <c r="X26" s="20" t="s">
        <v>41</v>
      </c>
    </row>
    <row r="27" spans="1:25" ht="38.25" customHeight="1" x14ac:dyDescent="0.25">
      <c r="S27" s="10"/>
      <c r="T27" s="10"/>
      <c r="U27" s="21" t="s">
        <v>14</v>
      </c>
      <c r="V27" s="18"/>
      <c r="W27" s="19">
        <v>2500</v>
      </c>
      <c r="X27" s="22"/>
    </row>
    <row r="28" spans="1:25" ht="15.75" x14ac:dyDescent="0.25">
      <c r="S28" s="10"/>
      <c r="T28" s="10"/>
      <c r="U28" s="17" t="s">
        <v>15</v>
      </c>
      <c r="V28" s="18"/>
      <c r="W28" s="19">
        <f>W26-W27</f>
        <v>9500</v>
      </c>
      <c r="X28" s="22"/>
    </row>
    <row r="29" spans="1:25" ht="15.75" x14ac:dyDescent="0.25">
      <c r="E29" t="s">
        <v>40</v>
      </c>
      <c r="F29" s="7">
        <v>40.89</v>
      </c>
      <c r="G29" s="6">
        <f>F29*10.764</f>
        <v>440.13995999999997</v>
      </c>
      <c r="H29" s="6"/>
      <c r="S29" s="10"/>
      <c r="T29" s="10"/>
      <c r="U29" s="17" t="s">
        <v>16</v>
      </c>
      <c r="V29" s="18"/>
      <c r="W29" s="19">
        <f>W27</f>
        <v>2500</v>
      </c>
      <c r="X29" s="22"/>
    </row>
    <row r="30" spans="1:25" ht="15.75" x14ac:dyDescent="0.25">
      <c r="S30" s="10"/>
      <c r="T30" s="10"/>
      <c r="U30" s="17" t="s">
        <v>17</v>
      </c>
      <c r="V30" s="23"/>
      <c r="W30" s="24">
        <f>X30-X31</f>
        <v>16</v>
      </c>
      <c r="X30" s="25">
        <v>2025</v>
      </c>
    </row>
    <row r="31" spans="1:25" ht="15.75" x14ac:dyDescent="0.25">
      <c r="S31" s="10"/>
      <c r="T31" s="10"/>
      <c r="U31" s="17" t="s">
        <v>18</v>
      </c>
      <c r="V31" s="23"/>
      <c r="W31" s="24">
        <f>W32-W30</f>
        <v>44</v>
      </c>
      <c r="X31" s="31">
        <v>2009</v>
      </c>
      <c r="Y31" t="s">
        <v>38</v>
      </c>
    </row>
    <row r="32" spans="1:25" ht="15.75" x14ac:dyDescent="0.25">
      <c r="S32" s="10"/>
      <c r="T32" s="10"/>
      <c r="U32" s="17" t="s">
        <v>19</v>
      </c>
      <c r="V32" s="23"/>
      <c r="W32" s="24">
        <v>60</v>
      </c>
      <c r="X32" s="24"/>
    </row>
    <row r="33" spans="15:24" ht="48" customHeight="1" x14ac:dyDescent="0.25">
      <c r="P33" s="43" t="s">
        <v>39</v>
      </c>
      <c r="Q33" s="43"/>
      <c r="R33" s="43"/>
      <c r="S33" s="43"/>
      <c r="T33" s="44"/>
      <c r="U33" s="21" t="s">
        <v>20</v>
      </c>
      <c r="V33" s="23"/>
      <c r="W33" s="24">
        <f>90*W30/W32</f>
        <v>24</v>
      </c>
      <c r="X33" s="24"/>
    </row>
    <row r="34" spans="15:24" ht="15.75" x14ac:dyDescent="0.25">
      <c r="U34" s="17"/>
      <c r="V34" s="26"/>
      <c r="W34" s="27">
        <f>W33%</f>
        <v>0.24</v>
      </c>
      <c r="X34" s="27"/>
    </row>
    <row r="35" spans="15:24" ht="15.75" x14ac:dyDescent="0.25">
      <c r="P35" s="14" t="s">
        <v>31</v>
      </c>
      <c r="Q35" s="14" t="s">
        <v>32</v>
      </c>
      <c r="R35" s="14" t="s">
        <v>33</v>
      </c>
      <c r="S35" s="14" t="s">
        <v>34</v>
      </c>
      <c r="T35" s="12"/>
      <c r="U35" s="17" t="s">
        <v>21</v>
      </c>
      <c r="V35" s="18"/>
      <c r="W35" s="19">
        <f>W29*W34</f>
        <v>600</v>
      </c>
      <c r="X35" s="22"/>
    </row>
    <row r="36" spans="15:24" ht="15.75" x14ac:dyDescent="0.25">
      <c r="Q36">
        <f>N24</f>
        <v>0</v>
      </c>
      <c r="R36" s="15">
        <f>N22</f>
        <v>0</v>
      </c>
      <c r="S36" s="15">
        <f>R36*Q36</f>
        <v>0</v>
      </c>
      <c r="U36" s="17" t="s">
        <v>22</v>
      </c>
      <c r="V36" s="18"/>
      <c r="W36" s="19">
        <f>W29-W35</f>
        <v>1900</v>
      </c>
      <c r="X36" s="22"/>
    </row>
    <row r="37" spans="15:24" ht="15.75" x14ac:dyDescent="0.25">
      <c r="R37" s="6" t="s">
        <v>34</v>
      </c>
      <c r="S37" s="16">
        <f>SUM(S36:S36)</f>
        <v>0</v>
      </c>
      <c r="U37" s="17" t="s">
        <v>15</v>
      </c>
      <c r="V37" s="18"/>
      <c r="W37" s="19">
        <f>W28</f>
        <v>9500</v>
      </c>
      <c r="X37" s="22"/>
    </row>
    <row r="38" spans="15:24" ht="15.75" x14ac:dyDescent="0.25">
      <c r="R38" s="6" t="s">
        <v>25</v>
      </c>
      <c r="S38" s="16">
        <f>S37*90%</f>
        <v>0</v>
      </c>
      <c r="U38" s="23"/>
      <c r="V38" s="18"/>
      <c r="W38" s="19"/>
      <c r="X38" s="22"/>
    </row>
    <row r="39" spans="15:24" ht="15.75" x14ac:dyDescent="0.25">
      <c r="R39" s="6" t="s">
        <v>35</v>
      </c>
      <c r="S39" s="16">
        <f>S37*80%</f>
        <v>0</v>
      </c>
      <c r="U39" s="28" t="s">
        <v>23</v>
      </c>
      <c r="V39" s="29"/>
      <c r="W39" s="20">
        <f>W37+W36</f>
        <v>11400</v>
      </c>
      <c r="X39" s="22"/>
    </row>
    <row r="40" spans="15:24" ht="15.75" x14ac:dyDescent="0.25">
      <c r="S40" s="10"/>
      <c r="T40" s="10"/>
      <c r="U40" s="23"/>
      <c r="V40" s="23"/>
      <c r="W40" s="24"/>
      <c r="X40" s="24"/>
    </row>
    <row r="41" spans="15:24" ht="15.75" x14ac:dyDescent="0.25">
      <c r="S41" s="10"/>
      <c r="T41" s="10"/>
      <c r="U41" s="28" t="s">
        <v>32</v>
      </c>
      <c r="V41" s="30"/>
      <c r="W41" s="25">
        <v>440</v>
      </c>
      <c r="X41" s="24"/>
    </row>
    <row r="42" spans="15:24" ht="15.75" x14ac:dyDescent="0.25">
      <c r="P42" s="13" t="s">
        <v>30</v>
      </c>
      <c r="S42" s="10"/>
      <c r="T42" s="11"/>
      <c r="U42" s="17" t="s">
        <v>24</v>
      </c>
      <c r="V42" s="31"/>
      <c r="W42" s="32">
        <f>W39*W41+X43</f>
        <v>5016000</v>
      </c>
      <c r="X42" s="33"/>
    </row>
    <row r="43" spans="15:24" ht="15.75" x14ac:dyDescent="0.25">
      <c r="S43" s="11"/>
      <c r="T43" s="10"/>
      <c r="U43" s="17" t="s">
        <v>25</v>
      </c>
      <c r="V43" s="23"/>
      <c r="W43" s="34">
        <f>W42*0.85</f>
        <v>4263600</v>
      </c>
      <c r="X43" s="35"/>
    </row>
    <row r="44" spans="15:24" ht="15.75" x14ac:dyDescent="0.25">
      <c r="S44" s="10"/>
      <c r="T44" s="10"/>
      <c r="U44" s="17" t="s">
        <v>26</v>
      </c>
      <c r="V44" s="23"/>
      <c r="W44" s="34">
        <f>W42*0.7</f>
        <v>3511200</v>
      </c>
      <c r="X44" s="34"/>
    </row>
    <row r="45" spans="15:24" ht="15.75" x14ac:dyDescent="0.25">
      <c r="O45" s="10"/>
      <c r="P45" s="10"/>
      <c r="Q45" s="10"/>
      <c r="R45" s="10"/>
      <c r="S45" s="10"/>
      <c r="T45" s="10"/>
      <c r="U45" s="17"/>
      <c r="V45" s="23"/>
      <c r="W45" s="36"/>
      <c r="X45" s="24"/>
    </row>
    <row r="46" spans="15:24" ht="15.75" x14ac:dyDescent="0.25">
      <c r="U46" s="37" t="s">
        <v>27</v>
      </c>
      <c r="V46" s="38"/>
      <c r="W46" s="39">
        <f>W27*W41</f>
        <v>1100000</v>
      </c>
      <c r="X46" s="39"/>
    </row>
    <row r="47" spans="15:24" ht="15.75" x14ac:dyDescent="0.25">
      <c r="U47" s="17" t="s">
        <v>28</v>
      </c>
      <c r="V47" s="23"/>
      <c r="W47" s="36"/>
      <c r="X47" s="36"/>
    </row>
    <row r="48" spans="15:24" ht="15.75" x14ac:dyDescent="0.25">
      <c r="U48" s="40" t="s">
        <v>29</v>
      </c>
      <c r="V48" s="36"/>
      <c r="W48" s="34">
        <f>W42*0.025/12</f>
        <v>10450</v>
      </c>
      <c r="X48" s="34"/>
    </row>
  </sheetData>
  <mergeCells count="3">
    <mergeCell ref="A15:R15"/>
    <mergeCell ref="A2:R2"/>
    <mergeCell ref="P33:T3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2" sqref="P1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8" sqref="M18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6" sqref="A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9:S44"/>
  <sheetViews>
    <sheetView topLeftCell="D1" zoomScaleNormal="100" workbookViewId="0">
      <selection activeCell="S12" sqref="S12"/>
    </sheetView>
  </sheetViews>
  <sheetFormatPr defaultRowHeight="15" x14ac:dyDescent="0.25"/>
  <sheetData>
    <row r="9" spans="17:19" x14ac:dyDescent="0.25">
      <c r="Q9" s="41"/>
    </row>
    <row r="11" spans="17:19" x14ac:dyDescent="0.25">
      <c r="R11">
        <v>26.02</v>
      </c>
      <c r="S11">
        <f>R11*10.764</f>
        <v>280.07927999999998</v>
      </c>
    </row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R12:T17"/>
  <sheetViews>
    <sheetView topLeftCell="D12" workbookViewId="0">
      <selection activeCell="T14" sqref="T14:T17"/>
    </sheetView>
  </sheetViews>
  <sheetFormatPr defaultRowHeight="15" x14ac:dyDescent="0.25"/>
  <cols>
    <col min="20" max="20" width="28" customWidth="1"/>
  </cols>
  <sheetData>
    <row r="12" spans="18:20" x14ac:dyDescent="0.25">
      <c r="R12">
        <v>42</v>
      </c>
      <c r="S12">
        <f>R12*10.764</f>
        <v>452.08799999999997</v>
      </c>
    </row>
    <row r="14" spans="18:20" x14ac:dyDescent="0.25">
      <c r="T14">
        <v>4500000</v>
      </c>
    </row>
    <row r="15" spans="18:20" x14ac:dyDescent="0.25">
      <c r="T15">
        <v>270000</v>
      </c>
    </row>
    <row r="16" spans="18:20" x14ac:dyDescent="0.25">
      <c r="T16">
        <v>30000</v>
      </c>
    </row>
    <row r="17" spans="20:20" x14ac:dyDescent="0.25">
      <c r="T17">
        <f>SUM(T14:T16)</f>
        <v>4800000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"/>
  <sheetViews>
    <sheetView zoomScaleNormal="100" workbookViewId="0">
      <selection activeCell="O9" sqref="O9"/>
    </sheetView>
  </sheetViews>
  <sheetFormatPr defaultRowHeight="15" x14ac:dyDescent="0.25"/>
  <sheetData>
    <row r="2" spans="1:15" x14ac:dyDescent="0.25">
      <c r="A2" s="6"/>
    </row>
    <row r="8" spans="1:15" x14ac:dyDescent="0.25">
      <c r="N8">
        <v>91.07</v>
      </c>
      <c r="O8">
        <f>N8*10.764</f>
        <v>980.27747999999985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O7:Q19"/>
  <sheetViews>
    <sheetView topLeftCell="A7" zoomScaleNormal="100" workbookViewId="0">
      <selection activeCell="B31" sqref="B31"/>
    </sheetView>
  </sheetViews>
  <sheetFormatPr defaultRowHeight="15" x14ac:dyDescent="0.25"/>
  <cols>
    <col min="17" max="17" width="12.7109375" customWidth="1"/>
  </cols>
  <sheetData>
    <row r="7" spans="15:17" x14ac:dyDescent="0.25">
      <c r="O7">
        <v>42</v>
      </c>
      <c r="P7">
        <f>O7*10.764</f>
        <v>452.08799999999997</v>
      </c>
    </row>
    <row r="8" spans="15:17" x14ac:dyDescent="0.25">
      <c r="Q8">
        <v>4900000</v>
      </c>
    </row>
    <row r="9" spans="15:17" x14ac:dyDescent="0.25">
      <c r="Q9">
        <v>343000</v>
      </c>
    </row>
    <row r="10" spans="15:17" x14ac:dyDescent="0.25">
      <c r="Q10">
        <v>30000</v>
      </c>
    </row>
    <row r="11" spans="15:17" x14ac:dyDescent="0.25">
      <c r="Q11">
        <f>SUM(Q8:Q10)</f>
        <v>5273000</v>
      </c>
    </row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N12:O12"/>
  <sheetViews>
    <sheetView topLeftCell="A7" zoomScaleNormal="100" workbookViewId="0">
      <selection activeCell="A30" sqref="A30"/>
    </sheetView>
  </sheetViews>
  <sheetFormatPr defaultRowHeight="15" x14ac:dyDescent="0.25"/>
  <sheetData>
    <row r="12" spans="14:15" x14ac:dyDescent="0.25">
      <c r="N12">
        <v>91.07</v>
      </c>
      <c r="O12">
        <f>N12*10.764</f>
        <v>980.27747999999985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W6:X6"/>
  <sheetViews>
    <sheetView topLeftCell="I1" zoomScaleNormal="100" workbookViewId="0">
      <selection activeCell="X7" sqref="X7"/>
    </sheetView>
  </sheetViews>
  <sheetFormatPr defaultRowHeight="15" x14ac:dyDescent="0.25"/>
  <sheetData>
    <row r="6" spans="23:24" x14ac:dyDescent="0.25">
      <c r="W6">
        <v>91.07</v>
      </c>
      <c r="X6">
        <f>W6*10.764</f>
        <v>980.27747999999985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1" workbookViewId="0">
      <selection activeCell="F1" sqref="F1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admin</cp:lastModifiedBy>
  <cp:lastPrinted>2019-11-05T06:14:02Z</cp:lastPrinted>
  <dcterms:created xsi:type="dcterms:W3CDTF">2018-02-17T10:36:41Z</dcterms:created>
  <dcterms:modified xsi:type="dcterms:W3CDTF">2025-02-03T06:09:31Z</dcterms:modified>
</cp:coreProperties>
</file>