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H34" i="4" l="1"/>
  <c r="F28" i="4"/>
  <c r="F29" i="4"/>
  <c r="F30" i="4"/>
  <c r="F31" i="4"/>
  <c r="F32" i="4"/>
  <c r="F33" i="4"/>
  <c r="O14" i="20" l="1"/>
  <c r="N14" i="20"/>
  <c r="S11" i="19"/>
  <c r="R11" i="19"/>
  <c r="U15" i="14" l="1"/>
  <c r="U7" i="13"/>
  <c r="U14" i="13"/>
  <c r="T14" i="13"/>
  <c r="N15" i="15"/>
  <c r="M15" i="15"/>
  <c r="E34" i="4" l="1"/>
  <c r="F27" i="4"/>
  <c r="F34" i="4" l="1"/>
  <c r="P9" i="4"/>
  <c r="Q9" i="4" s="1"/>
  <c r="B9" i="4" s="1"/>
  <c r="C9" i="4" s="1"/>
  <c r="D9" i="4" s="1"/>
  <c r="J9" i="4"/>
  <c r="I9" i="4"/>
  <c r="E9" i="4"/>
  <c r="A9" i="4"/>
  <c r="P8" i="4"/>
  <c r="Q8" i="4" s="1"/>
  <c r="B8" i="4" s="1"/>
  <c r="C8" i="4" s="1"/>
  <c r="D8" i="4" s="1"/>
  <c r="J8" i="4"/>
  <c r="I8" i="4"/>
  <c r="E8" i="4"/>
  <c r="H8" i="4" s="1"/>
  <c r="A8" i="4"/>
  <c r="P7" i="4"/>
  <c r="B7" i="4" s="1"/>
  <c r="C7" i="4" s="1"/>
  <c r="D7" i="4" s="1"/>
  <c r="J7" i="4"/>
  <c r="I7" i="4"/>
  <c r="E7" i="4"/>
  <c r="A7" i="4"/>
  <c r="P6" i="4"/>
  <c r="B6" i="4" s="1"/>
  <c r="C6" i="4" s="1"/>
  <c r="D6" i="4" s="1"/>
  <c r="J6" i="4"/>
  <c r="I6" i="4"/>
  <c r="E6" i="4"/>
  <c r="H6" i="4" s="1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C3" i="4" s="1"/>
  <c r="J3" i="4"/>
  <c r="I3" i="4"/>
  <c r="E3" i="4"/>
  <c r="A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H4" i="4" l="1"/>
  <c r="D3" i="4"/>
  <c r="H9" i="4"/>
  <c r="G8" i="4"/>
  <c r="G9" i="4"/>
  <c r="F8" i="4"/>
  <c r="F9" i="4"/>
  <c r="H3" i="4"/>
  <c r="H5" i="4"/>
  <c r="H7" i="4"/>
  <c r="G3" i="4"/>
  <c r="G4" i="4"/>
  <c r="G5" i="4"/>
  <c r="G6" i="4"/>
  <c r="G7" i="4"/>
  <c r="F3" i="4"/>
  <c r="F4" i="4"/>
  <c r="F5" i="4"/>
  <c r="F6" i="4"/>
  <c r="F7" i="4"/>
  <c r="H19" i="4"/>
  <c r="H21" i="4"/>
  <c r="H20" i="4"/>
  <c r="H22" i="4"/>
  <c r="G19" i="4"/>
  <c r="G20" i="4"/>
  <c r="G21" i="4"/>
  <c r="G22" i="4"/>
  <c r="F19" i="4"/>
  <c r="F20" i="4"/>
  <c r="F21" i="4"/>
  <c r="F22" i="4"/>
  <c r="W27" i="4" l="1"/>
  <c r="P18" i="4" l="1"/>
  <c r="B18" i="4" s="1"/>
  <c r="C18" i="4" s="1"/>
  <c r="D18" i="4" s="1"/>
  <c r="J18" i="4"/>
  <c r="I18" i="4"/>
  <c r="E18" i="4"/>
  <c r="A18" i="4"/>
  <c r="H18" i="4" l="1"/>
  <c r="F18" i="4"/>
  <c r="G18" i="4"/>
  <c r="P13" i="4"/>
  <c r="Q13" i="4" s="1"/>
  <c r="B13" i="4" s="1"/>
  <c r="C13" i="4" s="1"/>
  <c r="D13" i="4" s="1"/>
  <c r="J13" i="4"/>
  <c r="I13" i="4"/>
  <c r="E13" i="4"/>
  <c r="A13" i="4"/>
  <c r="P24" i="4"/>
  <c r="Q24" i="4" s="1"/>
  <c r="B24" i="4" s="1"/>
  <c r="C24" i="4" s="1"/>
  <c r="D24" i="4" s="1"/>
  <c r="J24" i="4"/>
  <c r="I24" i="4"/>
  <c r="E24" i="4"/>
  <c r="A24" i="4"/>
  <c r="P23" i="4"/>
  <c r="Q23" i="4" s="1"/>
  <c r="B23" i="4" s="1"/>
  <c r="C23" i="4" s="1"/>
  <c r="D23" i="4" s="1"/>
  <c r="J23" i="4"/>
  <c r="I23" i="4"/>
  <c r="E23" i="4"/>
  <c r="A23" i="4"/>
  <c r="P17" i="4"/>
  <c r="B17" i="4" s="1"/>
  <c r="C17" i="4" s="1"/>
  <c r="D17" i="4" s="1"/>
  <c r="J17" i="4"/>
  <c r="I17" i="4"/>
  <c r="E17" i="4"/>
  <c r="A17" i="4"/>
  <c r="P16" i="4"/>
  <c r="B16" i="4" s="1"/>
  <c r="C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F10" i="4" l="1"/>
  <c r="H23" i="4"/>
  <c r="F14" i="4"/>
  <c r="H13" i="4"/>
  <c r="F13" i="4"/>
  <c r="G13" i="4"/>
  <c r="H17" i="4"/>
  <c r="H24" i="4"/>
  <c r="D16" i="4"/>
  <c r="H16" i="4" s="1"/>
  <c r="G16" i="4"/>
  <c r="F16" i="4"/>
  <c r="F17" i="4"/>
  <c r="F23" i="4"/>
  <c r="F24" i="4"/>
  <c r="G17" i="4"/>
  <c r="G23" i="4"/>
  <c r="G24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5" i="4"/>
  <c r="Q35" i="4"/>
  <c r="W45" i="4"/>
  <c r="W29" i="4"/>
  <c r="W32" i="4" s="1"/>
  <c r="W28" i="4"/>
  <c r="W36" i="4"/>
  <c r="S35" i="4" l="1"/>
  <c r="S36" i="4" s="1"/>
  <c r="S38" i="4" s="1"/>
  <c r="W30" i="4"/>
  <c r="W34" i="4"/>
  <c r="W35" i="4" s="1"/>
  <c r="W38" i="4" s="1"/>
  <c r="W41" i="4" s="1"/>
  <c r="W42" i="4" s="1"/>
  <c r="S37" i="4" l="1"/>
  <c r="W47" i="4" l="1"/>
  <c r="W43" i="4"/>
</calcChain>
</file>

<file path=xl/sharedStrings.xml><?xml version="1.0" encoding="utf-8"?>
<sst xmlns="http://schemas.openxmlformats.org/spreadsheetml/2006/main" count="56" uniqueCount="50">
  <si>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</si>
  <si>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</si>
  <si>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</si>
  <si>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</si>
  <si>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</si>
  <si>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</si>
  <si>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</si>
  <si>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</si>
  <si>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</si>
  <si>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</si>
  <si>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</si>
  <si>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</si>
  <si>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</si>
  <si>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</si>
  <si>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</si>
  <si>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</si>
  <si>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</si>
  <si>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</si>
  <si>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</si>
  <si>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</si>
  <si>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</si>
  <si>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</si>
  <si>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</si>
  <si>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</si>
  <si>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</si>
  <si>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</si>
  <si>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</si>
  <si>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</si>
  <si>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</si>
  <si>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</si>
  <si>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</si>
  <si>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</si>
  <si>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</si>
  <si>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</si>
  <si>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</si>
  <si>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</si>
  <si>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</si>
  <si>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</si>
  <si>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</si>
  <si>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</si>
  <si>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</si>
  <si>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Open Bal</t>
  </si>
  <si>
    <t>Terr</t>
  </si>
  <si>
    <t>Nitch</t>
  </si>
  <si>
    <t>Service Slab</t>
  </si>
  <si>
    <t>Dry Bal</t>
  </si>
  <si>
    <t>State Bank of India ( RASMECCC Panvel ) - Asadpasha Abdul Rauf patil</t>
  </si>
  <si>
    <t>CB</t>
  </si>
  <si>
    <t>As per OC</t>
  </si>
  <si>
    <t>OC - Page 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</si>
</sst>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266700</xdr:colOff>
      <xdr:row>0</xdr:row>
      <xdr:rowOff>20096</xdr:rowOff>
    </xdr:from>
    <xdr:to>
      <xdr:col>17</xdr:col>
      <xdr:colOff>247650</xdr:colOff>
      <xdr:row>25</xdr:row>
      <xdr:rowOff>47625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31C1B276-73C8-479C-B700-A3D308C34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05100" y="20096"/>
          <a:ext cx="7905750" cy="47900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66675</xdr:colOff>
      <xdr:row>9</xdr:row>
      <xdr:rowOff>87385</xdr:rowOff>
    </xdr:from>
    <xdr:to>
      <xdr:col>17</xdr:col>
      <xdr:colOff>85725</xdr:colOff>
      <xdr:row>42</xdr:row>
      <xdr:rowOff>114300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B0900675-1577-4B2A-913C-4824EDC10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" y="1801885"/>
          <a:ext cx="8553450" cy="63134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10</xdr:col>
      <xdr:colOff>86418</xdr:colOff>
      <xdr:row>28</xdr:row>
      <xdr:rowOff>143639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0"/>
          <a:ext cx="4963218" cy="54776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171450</xdr:rowOff>
    </xdr:from>
    <xdr:to>
      <xdr:col>12</xdr:col>
      <xdr:colOff>200025</xdr:colOff>
      <xdr:row>30</xdr:row>
      <xdr:rowOff>134120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108" r="34564"/>
        <a:stretch/>
      </xdr:blipFill>
      <xdr:spPr>
        <a:xfrm>
          <a:off x="1219200" y="171450"/>
          <a:ext cx="6296025" cy="53442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7</xdr:row>
      <xdr:rowOff>0</xdr:rowOff>
    </xdr:from>
    <xdr:to>
      <xdr:col>17</xdr:col>
      <xdr:colOff>334698</xdr:colOff>
      <xdr:row>35</xdr:row>
      <xdr:rowOff>172218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333500"/>
          <a:ext cx="9478698" cy="550621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</xdr:colOff>
      <xdr:row>1</xdr:row>
      <xdr:rowOff>47625</xdr:rowOff>
    </xdr:from>
    <xdr:to>
      <xdr:col>23</xdr:col>
      <xdr:colOff>133351</xdr:colOff>
      <xdr:row>30</xdr:row>
      <xdr:rowOff>48403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855" r="2884"/>
        <a:stretch/>
      </xdr:blipFill>
      <xdr:spPr>
        <a:xfrm>
          <a:off x="6096001" y="238125"/>
          <a:ext cx="8058150" cy="552527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14</xdr:col>
      <xdr:colOff>591398</xdr:colOff>
      <xdr:row>28</xdr:row>
      <xdr:rowOff>38823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90500"/>
          <a:ext cx="6077798" cy="518232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266700</xdr:colOff>
      <xdr:row>1</xdr:row>
      <xdr:rowOff>133350</xdr:rowOff>
    </xdr:from>
    <xdr:to>
      <xdr:col>10</xdr:col>
      <xdr:colOff>381697</xdr:colOff>
      <xdr:row>29</xdr:row>
      <xdr:rowOff>19779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900" y="323850"/>
          <a:ext cx="4991797" cy="5220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7"/>
  <sheetViews>
    <sheetView tabSelected="1" topLeftCell="A10" zoomScaleNormal="100" workbookViewId="0">
      <selection activeCell="J22" sqref="J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x14ac:dyDescent="0.25">
      <c r="A3" s="4">
        <f t="shared" ref="A3:A9" si="0">N3</f>
        <v>0</v>
      </c>
      <c r="B3" s="4">
        <f t="shared" ref="B3:B9" si="1">Q3</f>
        <v>1255</v>
      </c>
      <c r="C3" s="4">
        <f>B3*1.2</f>
        <v>1506</v>
      </c>
      <c r="D3" s="4">
        <f t="shared" ref="D3:D9" si="2">C3*1.2</f>
        <v>1807.2</v>
      </c>
      <c r="E3" s="5">
        <f t="shared" ref="E3:E9" si="3">R3</f>
        <v>28100000</v>
      </c>
      <c r="F3" s="9">
        <f t="shared" ref="F3:F9" si="4">ROUND((E3/B3),0)</f>
        <v>22390</v>
      </c>
      <c r="G3" s="9">
        <f t="shared" ref="G3:G9" si="5">ROUND((E3/C3),0)</f>
        <v>18659</v>
      </c>
      <c r="H3" s="9">
        <f t="shared" ref="H3:H9" si="6">ROUND((E3/D3),0)</f>
        <v>15549</v>
      </c>
      <c r="I3" s="4" t="e">
        <f>#REF!</f>
        <v>#REF!</v>
      </c>
      <c r="J3" s="4">
        <f t="shared" ref="J3:J9" si="7">S3</f>
        <v>0</v>
      </c>
      <c r="O3">
        <v>0</v>
      </c>
      <c r="P3">
        <f t="shared" ref="P3:P9" si="8">O3/1.2</f>
        <v>0</v>
      </c>
      <c r="Q3">
        <v>1255</v>
      </c>
      <c r="R3" s="2">
        <v>28100000</v>
      </c>
    </row>
    <row r="4" spans="1:20" x14ac:dyDescent="0.25">
      <c r="A4" s="4">
        <f t="shared" si="0"/>
        <v>0</v>
      </c>
      <c r="B4" s="4">
        <f t="shared" si="1"/>
        <v>1165</v>
      </c>
      <c r="C4" s="4">
        <f t="shared" ref="C4:C9" si="9">B4*1.2</f>
        <v>1398</v>
      </c>
      <c r="D4" s="4">
        <f t="shared" si="2"/>
        <v>1677.6</v>
      </c>
      <c r="E4" s="5">
        <f t="shared" si="3"/>
        <v>15900000</v>
      </c>
      <c r="F4" s="9">
        <f t="shared" si="4"/>
        <v>13648</v>
      </c>
      <c r="G4" s="9">
        <f t="shared" si="5"/>
        <v>11373</v>
      </c>
      <c r="H4" s="9">
        <f t="shared" si="6"/>
        <v>9478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1165</v>
      </c>
      <c r="R4" s="2">
        <v>15900000</v>
      </c>
    </row>
    <row r="5" spans="1:20" s="43" customFormat="1" x14ac:dyDescent="0.25">
      <c r="A5" s="41">
        <f t="shared" si="0"/>
        <v>0</v>
      </c>
      <c r="B5" s="41">
        <f t="shared" si="1"/>
        <v>718</v>
      </c>
      <c r="C5" s="41">
        <f t="shared" si="9"/>
        <v>861.6</v>
      </c>
      <c r="D5" s="41">
        <f t="shared" si="2"/>
        <v>1033.92</v>
      </c>
      <c r="E5" s="42">
        <f t="shared" si="3"/>
        <v>14287500</v>
      </c>
      <c r="F5" s="41">
        <f t="shared" si="4"/>
        <v>19899</v>
      </c>
      <c r="G5" s="41">
        <f t="shared" si="5"/>
        <v>16583</v>
      </c>
      <c r="H5" s="41">
        <f t="shared" si="6"/>
        <v>13819</v>
      </c>
      <c r="I5" s="41" t="e">
        <f>#REF!</f>
        <v>#REF!</v>
      </c>
      <c r="J5" s="41">
        <f t="shared" si="7"/>
        <v>0</v>
      </c>
      <c r="O5" s="43">
        <v>0</v>
      </c>
      <c r="P5" s="43">
        <f t="shared" si="8"/>
        <v>0</v>
      </c>
      <c r="Q5" s="43">
        <v>718</v>
      </c>
      <c r="R5" s="44">
        <v>14287500</v>
      </c>
    </row>
    <row r="6" spans="1:20" s="43" customFormat="1" x14ac:dyDescent="0.25">
      <c r="A6" s="41">
        <f t="shared" si="0"/>
        <v>0</v>
      </c>
      <c r="B6" s="41">
        <f t="shared" si="1"/>
        <v>1301</v>
      </c>
      <c r="C6" s="41">
        <f t="shared" si="9"/>
        <v>1561.2</v>
      </c>
      <c r="D6" s="41">
        <f t="shared" si="2"/>
        <v>1873.44</v>
      </c>
      <c r="E6" s="42">
        <f t="shared" si="3"/>
        <v>25151000</v>
      </c>
      <c r="F6" s="41">
        <f t="shared" si="4"/>
        <v>19332</v>
      </c>
      <c r="G6" s="41">
        <f t="shared" si="5"/>
        <v>16110</v>
      </c>
      <c r="H6" s="41">
        <f t="shared" si="6"/>
        <v>13425</v>
      </c>
      <c r="I6" s="41" t="e">
        <f>#REF!</f>
        <v>#REF!</v>
      </c>
      <c r="J6" s="41">
        <f t="shared" si="7"/>
        <v>0</v>
      </c>
      <c r="O6" s="43">
        <v>0</v>
      </c>
      <c r="P6" s="43">
        <f t="shared" si="8"/>
        <v>0</v>
      </c>
      <c r="Q6" s="43">
        <v>1301</v>
      </c>
      <c r="R6" s="44">
        <v>25151000</v>
      </c>
    </row>
    <row r="7" spans="1:20" x14ac:dyDescent="0.25">
      <c r="A7" s="4">
        <f t="shared" si="0"/>
        <v>0</v>
      </c>
      <c r="B7" s="4">
        <f t="shared" si="1"/>
        <v>875</v>
      </c>
      <c r="C7" s="4">
        <f t="shared" si="9"/>
        <v>1050</v>
      </c>
      <c r="D7" s="4">
        <f t="shared" si="2"/>
        <v>1260</v>
      </c>
      <c r="E7" s="5">
        <f t="shared" si="3"/>
        <v>18000000</v>
      </c>
      <c r="F7" s="9">
        <f t="shared" si="4"/>
        <v>20571</v>
      </c>
      <c r="G7" s="9">
        <f t="shared" si="5"/>
        <v>17143</v>
      </c>
      <c r="H7" s="9">
        <f t="shared" si="6"/>
        <v>14286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875</v>
      </c>
      <c r="R7" s="2">
        <v>18000000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9" t="e">
        <f t="shared" si="4"/>
        <v>#DIV/0!</v>
      </c>
      <c r="G8" s="9" t="e">
        <f t="shared" si="5"/>
        <v>#DIV/0!</v>
      </c>
      <c r="H8" s="9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ref="Q8:Q9" si="10">P8/1.2</f>
        <v>0</v>
      </c>
      <c r="R8" s="2">
        <v>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</row>
    <row r="10" spans="1:20" x14ac:dyDescent="0.25">
      <c r="A10" s="4">
        <f t="shared" ref="A10:A14" si="11">N10</f>
        <v>0</v>
      </c>
      <c r="B10" s="4">
        <f t="shared" ref="B10:B14" si="12">Q10</f>
        <v>0</v>
      </c>
      <c r="C10" s="4">
        <f t="shared" ref="C10:C14" si="13">B10*1.2</f>
        <v>0</v>
      </c>
      <c r="D10" s="4">
        <f t="shared" ref="D10:D14" si="14">C10*1.2</f>
        <v>0</v>
      </c>
      <c r="E10" s="5">
        <f t="shared" ref="E10:E14" si="15">R10</f>
        <v>0</v>
      </c>
      <c r="F10" s="9" t="e">
        <f t="shared" ref="F10:F14" si="16">ROUND((E10/B10),0)</f>
        <v>#DIV/0!</v>
      </c>
      <c r="G10" s="9" t="e">
        <f t="shared" ref="G10:G14" si="17">ROUND((E10/C10),0)</f>
        <v>#DIV/0!</v>
      </c>
      <c r="H10" s="9" t="e">
        <f t="shared" ref="H10:H14" si="18">ROUND((E10/D10),0)</f>
        <v>#DIV/0!</v>
      </c>
      <c r="I10" s="4" t="e">
        <f>#REF!</f>
        <v>#REF!</v>
      </c>
      <c r="J10" s="4">
        <f t="shared" ref="J10:J14" si="19">S10</f>
        <v>0</v>
      </c>
      <c r="O10">
        <v>0</v>
      </c>
      <c r="P10">
        <f t="shared" ref="P10:Q14" si="20">O10/1.2</f>
        <v>0</v>
      </c>
      <c r="Q10">
        <f t="shared" si="20"/>
        <v>0</v>
      </c>
      <c r="R10" s="2">
        <v>0</v>
      </c>
    </row>
    <row r="11" spans="1:20" x14ac:dyDescent="0.25">
      <c r="A11" s="4">
        <f t="shared" si="11"/>
        <v>0</v>
      </c>
      <c r="B11" s="4">
        <f t="shared" si="12"/>
        <v>0</v>
      </c>
      <c r="C11" s="4">
        <f t="shared" si="13"/>
        <v>0</v>
      </c>
      <c r="D11" s="4">
        <f t="shared" si="14"/>
        <v>0</v>
      </c>
      <c r="E11" s="5">
        <f t="shared" si="15"/>
        <v>0</v>
      </c>
      <c r="F11" s="9" t="e">
        <f t="shared" si="16"/>
        <v>#DIV/0!</v>
      </c>
      <c r="G11" s="9" t="e">
        <f t="shared" si="17"/>
        <v>#DIV/0!</v>
      </c>
      <c r="H11" s="9" t="e">
        <f t="shared" si="18"/>
        <v>#DIV/0!</v>
      </c>
      <c r="I11" s="4" t="e">
        <f>#REF!</f>
        <v>#REF!</v>
      </c>
      <c r="J11" s="4">
        <f t="shared" si="19"/>
        <v>0</v>
      </c>
      <c r="O11">
        <v>0</v>
      </c>
      <c r="P11">
        <f t="shared" si="20"/>
        <v>0</v>
      </c>
      <c r="Q11">
        <f t="shared" si="20"/>
        <v>0</v>
      </c>
      <c r="R11" s="2">
        <v>0</v>
      </c>
    </row>
    <row r="12" spans="1:20" x14ac:dyDescent="0.25">
      <c r="A12" s="4">
        <f t="shared" si="11"/>
        <v>0</v>
      </c>
      <c r="B12" s="4">
        <f t="shared" si="12"/>
        <v>0</v>
      </c>
      <c r="C12" s="4">
        <f t="shared" si="13"/>
        <v>0</v>
      </c>
      <c r="D12" s="4">
        <f t="shared" si="14"/>
        <v>0</v>
      </c>
      <c r="E12" s="5">
        <f t="shared" si="15"/>
        <v>0</v>
      </c>
      <c r="F12" s="9" t="e">
        <f t="shared" si="16"/>
        <v>#DIV/0!</v>
      </c>
      <c r="G12" s="9" t="e">
        <f t="shared" si="17"/>
        <v>#DIV/0!</v>
      </c>
      <c r="H12" s="9" t="e">
        <f t="shared" si="18"/>
        <v>#DIV/0!</v>
      </c>
      <c r="I12" s="4" t="e">
        <f>#REF!</f>
        <v>#REF!</v>
      </c>
      <c r="J12" s="4">
        <f t="shared" si="19"/>
        <v>0</v>
      </c>
      <c r="O12">
        <v>0</v>
      </c>
      <c r="P12">
        <f t="shared" si="20"/>
        <v>0</v>
      </c>
      <c r="Q12">
        <f t="shared" si="20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11"/>
        <v>0</v>
      </c>
      <c r="B14" s="4">
        <f t="shared" si="12"/>
        <v>0</v>
      </c>
      <c r="C14" s="4">
        <f t="shared" si="13"/>
        <v>0</v>
      </c>
      <c r="D14" s="4">
        <f t="shared" si="14"/>
        <v>0</v>
      </c>
      <c r="E14" s="5">
        <f t="shared" si="15"/>
        <v>0</v>
      </c>
      <c r="F14" s="9" t="e">
        <f t="shared" si="16"/>
        <v>#DIV/0!</v>
      </c>
      <c r="G14" s="9" t="e">
        <f t="shared" si="17"/>
        <v>#DIV/0!</v>
      </c>
      <c r="H14" s="9" t="e">
        <f t="shared" si="18"/>
        <v>#DIV/0!</v>
      </c>
      <c r="I14" s="4" t="e">
        <f>#REF!</f>
        <v>#REF!</v>
      </c>
      <c r="J14" s="4">
        <f t="shared" si="19"/>
        <v>0</v>
      </c>
      <c r="O14">
        <v>0</v>
      </c>
      <c r="P14">
        <f t="shared" si="20"/>
        <v>0</v>
      </c>
      <c r="Q14">
        <f t="shared" si="20"/>
        <v>0</v>
      </c>
      <c r="R14" s="2">
        <v>0</v>
      </c>
    </row>
    <row r="15" spans="1:20" ht="36.75" customHeight="1" x14ac:dyDescent="0.25">
      <c r="A15" s="45" t="s">
        <v>37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s="43" customFormat="1" x14ac:dyDescent="0.25">
      <c r="A16" s="41">
        <f t="shared" ref="A16:A24" si="32">N16</f>
        <v>0</v>
      </c>
      <c r="B16" s="41">
        <f t="shared" ref="B16:B24" si="33">Q16</f>
        <v>924</v>
      </c>
      <c r="C16" s="41">
        <f t="shared" ref="C16:C24" si="34">B16*1.2</f>
        <v>1108.8</v>
      </c>
      <c r="D16" s="41">
        <f t="shared" ref="D16:D24" si="35">C16*1.2</f>
        <v>1330.56</v>
      </c>
      <c r="E16" s="42">
        <f t="shared" ref="E16:E24" si="36">R16</f>
        <v>20600000</v>
      </c>
      <c r="F16" s="41">
        <f t="shared" ref="F16:F24" si="37">ROUND((E16/B16),0)</f>
        <v>22294</v>
      </c>
      <c r="G16" s="41">
        <f t="shared" ref="G16:G24" si="38">ROUND((E16/C16),0)</f>
        <v>18579</v>
      </c>
      <c r="H16" s="41">
        <f t="shared" ref="H16:H24" si="39">ROUND((E16/D16),0)</f>
        <v>15482</v>
      </c>
      <c r="I16" s="41" t="e">
        <f>#REF!</f>
        <v>#REF!</v>
      </c>
      <c r="J16" s="41">
        <f t="shared" ref="J16:J24" si="40">S16</f>
        <v>0</v>
      </c>
      <c r="O16" s="43">
        <v>0</v>
      </c>
      <c r="P16" s="43">
        <f t="shared" ref="P16:Q24" si="41">O16/1.2</f>
        <v>0</v>
      </c>
      <c r="Q16" s="43">
        <v>924</v>
      </c>
      <c r="R16" s="44">
        <v>20600000</v>
      </c>
    </row>
    <row r="17" spans="1:25" x14ac:dyDescent="0.25">
      <c r="A17" s="4">
        <f t="shared" si="32"/>
        <v>0</v>
      </c>
      <c r="B17" s="4">
        <f t="shared" si="33"/>
        <v>868</v>
      </c>
      <c r="C17" s="4">
        <f t="shared" si="34"/>
        <v>1041.5999999999999</v>
      </c>
      <c r="D17" s="4">
        <f t="shared" si="35"/>
        <v>1249.9199999999998</v>
      </c>
      <c r="E17" s="5">
        <f t="shared" si="36"/>
        <v>18100000</v>
      </c>
      <c r="F17" s="9">
        <f t="shared" si="37"/>
        <v>20853</v>
      </c>
      <c r="G17" s="9">
        <f t="shared" si="38"/>
        <v>17377</v>
      </c>
      <c r="H17" s="9">
        <f t="shared" si="39"/>
        <v>14481</v>
      </c>
      <c r="I17" s="4" t="e">
        <f>#REF!</f>
        <v>#REF!</v>
      </c>
      <c r="J17" s="4">
        <f t="shared" si="40"/>
        <v>0</v>
      </c>
      <c r="O17">
        <v>0</v>
      </c>
      <c r="P17">
        <f t="shared" si="41"/>
        <v>0</v>
      </c>
      <c r="Q17">
        <v>868</v>
      </c>
      <c r="R17" s="2">
        <v>18100000</v>
      </c>
    </row>
    <row r="18" spans="1:25" s="43" customFormat="1" x14ac:dyDescent="0.25">
      <c r="A18" s="41">
        <f t="shared" ref="A18:A21" si="42">N18</f>
        <v>0</v>
      </c>
      <c r="B18" s="41">
        <f t="shared" ref="B18:B21" si="43">Q18</f>
        <v>789</v>
      </c>
      <c r="C18" s="41">
        <f t="shared" ref="C18:C21" si="44">B18*1.2</f>
        <v>946.8</v>
      </c>
      <c r="D18" s="41">
        <f t="shared" ref="D18:D21" si="45">C18*1.2</f>
        <v>1136.1599999999999</v>
      </c>
      <c r="E18" s="42">
        <f t="shared" ref="E18:E21" si="46">R18</f>
        <v>18000000</v>
      </c>
      <c r="F18" s="41">
        <f t="shared" ref="F18:F21" si="47">ROUND((E18/B18),0)</f>
        <v>22814</v>
      </c>
      <c r="G18" s="41">
        <f t="shared" ref="G18:G21" si="48">ROUND((E18/C18),0)</f>
        <v>19011</v>
      </c>
      <c r="H18" s="41">
        <f t="shared" ref="H18:H21" si="49">ROUND((E18/D18),0)</f>
        <v>15843</v>
      </c>
      <c r="I18" s="41" t="e">
        <f>#REF!</f>
        <v>#REF!</v>
      </c>
      <c r="J18" s="41">
        <f t="shared" ref="J18:J21" si="50">S18</f>
        <v>0</v>
      </c>
      <c r="O18" s="43">
        <v>0</v>
      </c>
      <c r="P18" s="43">
        <f t="shared" ref="P18:P21" si="51">O18/1.2</f>
        <v>0</v>
      </c>
      <c r="Q18" s="43">
        <v>789</v>
      </c>
      <c r="R18" s="44">
        <v>18000000</v>
      </c>
    </row>
    <row r="19" spans="1:25" x14ac:dyDescent="0.25">
      <c r="A19" s="4">
        <f t="shared" si="42"/>
        <v>0</v>
      </c>
      <c r="B19" s="4">
        <f t="shared" si="43"/>
        <v>0</v>
      </c>
      <c r="C19" s="4">
        <f t="shared" si="44"/>
        <v>0</v>
      </c>
      <c r="D19" s="4">
        <f t="shared" si="45"/>
        <v>0</v>
      </c>
      <c r="E19" s="5">
        <f t="shared" si="46"/>
        <v>0</v>
      </c>
      <c r="F19" s="9" t="e">
        <f t="shared" si="47"/>
        <v>#DIV/0!</v>
      </c>
      <c r="G19" s="9" t="e">
        <f t="shared" si="48"/>
        <v>#DIV/0!</v>
      </c>
      <c r="H19" s="9" t="e">
        <f t="shared" si="49"/>
        <v>#DIV/0!</v>
      </c>
      <c r="I19" s="4" t="e">
        <f>#REF!</f>
        <v>#REF!</v>
      </c>
      <c r="J19" s="4">
        <f t="shared" si="50"/>
        <v>0</v>
      </c>
      <c r="O19">
        <v>0</v>
      </c>
      <c r="P19">
        <f t="shared" si="51"/>
        <v>0</v>
      </c>
      <c r="Q19">
        <f t="shared" ref="Q19:Q21" si="52">P19/1.2</f>
        <v>0</v>
      </c>
      <c r="R19" s="2">
        <v>0</v>
      </c>
    </row>
    <row r="20" spans="1:25" x14ac:dyDescent="0.25">
      <c r="A20" s="4">
        <f t="shared" si="42"/>
        <v>0</v>
      </c>
      <c r="B20" s="4">
        <f t="shared" si="43"/>
        <v>0</v>
      </c>
      <c r="C20" s="4">
        <f t="shared" si="44"/>
        <v>0</v>
      </c>
      <c r="D20" s="4">
        <f t="shared" si="45"/>
        <v>0</v>
      </c>
      <c r="E20" s="5">
        <f t="shared" si="46"/>
        <v>0</v>
      </c>
      <c r="F20" s="9" t="e">
        <f t="shared" si="47"/>
        <v>#DIV/0!</v>
      </c>
      <c r="G20" s="9" t="e">
        <f t="shared" si="48"/>
        <v>#DIV/0!</v>
      </c>
      <c r="H20" s="9" t="e">
        <f t="shared" si="49"/>
        <v>#DIV/0!</v>
      </c>
      <c r="I20" s="4" t="e">
        <f>#REF!</f>
        <v>#REF!</v>
      </c>
      <c r="J20" s="4">
        <f t="shared" si="50"/>
        <v>0</v>
      </c>
      <c r="O20">
        <v>0</v>
      </c>
      <c r="P20">
        <f t="shared" si="51"/>
        <v>0</v>
      </c>
      <c r="Q20">
        <f t="shared" si="52"/>
        <v>0</v>
      </c>
      <c r="R20" s="2">
        <v>0</v>
      </c>
    </row>
    <row r="21" spans="1:25" x14ac:dyDescent="0.25">
      <c r="A21" s="4">
        <f t="shared" si="42"/>
        <v>0</v>
      </c>
      <c r="B21" s="4">
        <f t="shared" si="43"/>
        <v>0</v>
      </c>
      <c r="C21" s="4">
        <f t="shared" si="44"/>
        <v>0</v>
      </c>
      <c r="D21" s="4">
        <f t="shared" si="45"/>
        <v>0</v>
      </c>
      <c r="E21" s="5">
        <f t="shared" si="46"/>
        <v>0</v>
      </c>
      <c r="F21" s="9" t="e">
        <f t="shared" si="47"/>
        <v>#DIV/0!</v>
      </c>
      <c r="G21" s="9" t="e">
        <f t="shared" si="48"/>
        <v>#DIV/0!</v>
      </c>
      <c r="H21" s="9" t="e">
        <f t="shared" si="49"/>
        <v>#DIV/0!</v>
      </c>
      <c r="I21" s="4" t="e">
        <f>#REF!</f>
        <v>#REF!</v>
      </c>
      <c r="J21" s="4">
        <f t="shared" si="50"/>
        <v>0</v>
      </c>
      <c r="O21">
        <v>0</v>
      </c>
      <c r="P21">
        <f t="shared" si="51"/>
        <v>0</v>
      </c>
      <c r="Q21">
        <f t="shared" si="52"/>
        <v>0</v>
      </c>
      <c r="R21" s="2">
        <v>0</v>
      </c>
    </row>
    <row r="22" spans="1:25" x14ac:dyDescent="0.25">
      <c r="A22" s="4">
        <f t="shared" ref="A22" si="53">N22</f>
        <v>0</v>
      </c>
      <c r="B22" s="4">
        <f t="shared" ref="B22" si="54">Q22</f>
        <v>0</v>
      </c>
      <c r="C22" s="4">
        <f t="shared" ref="C22" si="55">B22*1.2</f>
        <v>0</v>
      </c>
      <c r="D22" s="4">
        <f t="shared" ref="D22" si="56">C22*1.2</f>
        <v>0</v>
      </c>
      <c r="E22" s="5">
        <f t="shared" ref="E22" si="57">R22</f>
        <v>0</v>
      </c>
      <c r="F22" s="9" t="e">
        <f t="shared" ref="F22" si="58">ROUND((E22/B22),0)</f>
        <v>#DIV/0!</v>
      </c>
      <c r="G22" s="9" t="e">
        <f t="shared" ref="G22" si="59">ROUND((E22/C22),0)</f>
        <v>#DIV/0!</v>
      </c>
      <c r="H22" s="9" t="e">
        <f t="shared" ref="H22" si="60">ROUND((E22/D22),0)</f>
        <v>#DIV/0!</v>
      </c>
      <c r="I22" s="4" t="e">
        <f>#REF!</f>
        <v>#REF!</v>
      </c>
      <c r="J22" s="4">
        <f t="shared" ref="J22" si="61">S22</f>
        <v>0</v>
      </c>
      <c r="O22">
        <v>0</v>
      </c>
      <c r="P22">
        <f t="shared" ref="P22" si="62">O22/1.2</f>
        <v>0</v>
      </c>
      <c r="Q22">
        <f t="shared" ref="Q22" si="63">P22/1.2</f>
        <v>0</v>
      </c>
      <c r="R22" s="2">
        <v>0</v>
      </c>
    </row>
    <row r="23" spans="1:25" x14ac:dyDescent="0.25">
      <c r="A23" s="4">
        <f t="shared" si="32"/>
        <v>0</v>
      </c>
      <c r="B23" s="4">
        <f t="shared" si="33"/>
        <v>0</v>
      </c>
      <c r="C23" s="4">
        <f t="shared" si="34"/>
        <v>0</v>
      </c>
      <c r="D23" s="4">
        <f t="shared" si="35"/>
        <v>0</v>
      </c>
      <c r="E23" s="5">
        <f t="shared" si="36"/>
        <v>0</v>
      </c>
      <c r="F23" s="9" t="e">
        <f t="shared" si="37"/>
        <v>#DIV/0!</v>
      </c>
      <c r="G23" s="9" t="e">
        <f t="shared" si="38"/>
        <v>#DIV/0!</v>
      </c>
      <c r="H23" s="9" t="e">
        <f t="shared" si="39"/>
        <v>#DIV/0!</v>
      </c>
      <c r="I23" s="4" t="e">
        <f>#REF!</f>
        <v>#REF!</v>
      </c>
      <c r="J23" s="4">
        <f t="shared" si="40"/>
        <v>0</v>
      </c>
      <c r="O23">
        <v>0</v>
      </c>
      <c r="P23">
        <f t="shared" si="41"/>
        <v>0</v>
      </c>
      <c r="Q23">
        <f t="shared" si="41"/>
        <v>0</v>
      </c>
      <c r="R23" s="2">
        <v>0</v>
      </c>
    </row>
    <row r="24" spans="1:25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</row>
    <row r="25" spans="1:25" ht="15.75" x14ac:dyDescent="0.25">
      <c r="U25" s="17" t="s">
        <v>13</v>
      </c>
      <c r="V25" s="18"/>
      <c r="W25" s="19">
        <v>19500</v>
      </c>
      <c r="X25" s="20" t="s">
        <v>39</v>
      </c>
    </row>
    <row r="26" spans="1:25" ht="38.25" customHeight="1" x14ac:dyDescent="0.25">
      <c r="R26" t="s">
        <v>49</v>
      </c>
      <c r="S26" s="10"/>
      <c r="T26" s="10"/>
      <c r="U26" s="21" t="s">
        <v>14</v>
      </c>
      <c r="V26" s="18"/>
      <c r="W26" s="19">
        <v>3000</v>
      </c>
      <c r="X26" s="22"/>
    </row>
    <row r="27" spans="1:25" ht="15.75" x14ac:dyDescent="0.25">
      <c r="D27" t="s">
        <v>40</v>
      </c>
      <c r="E27">
        <v>66.900000000000006</v>
      </c>
      <c r="F27" s="7">
        <f>E27*10.764</f>
        <v>720.11160000000007</v>
      </c>
      <c r="H27">
        <v>720</v>
      </c>
      <c r="S27" s="10"/>
      <c r="T27" s="10"/>
      <c r="U27" s="17" t="s">
        <v>15</v>
      </c>
      <c r="V27" s="18"/>
      <c r="W27" s="19">
        <f>W25-W26</f>
        <v>16500</v>
      </c>
      <c r="X27" s="22"/>
    </row>
    <row r="28" spans="1:25" ht="15.75" x14ac:dyDescent="0.25">
      <c r="D28" t="s">
        <v>41</v>
      </c>
      <c r="E28" s="7">
        <v>5.23</v>
      </c>
      <c r="F28" s="7">
        <f t="shared" ref="F28:F33" si="64">E28*10.764</f>
        <v>56.295720000000003</v>
      </c>
      <c r="G28" s="6"/>
      <c r="H28" s="6">
        <v>56</v>
      </c>
      <c r="S28" s="10"/>
      <c r="T28" s="10"/>
      <c r="U28" s="17" t="s">
        <v>16</v>
      </c>
      <c r="V28" s="18"/>
      <c r="W28" s="19">
        <f>W26</f>
        <v>3000</v>
      </c>
      <c r="X28" s="22"/>
    </row>
    <row r="29" spans="1:25" ht="15.75" x14ac:dyDescent="0.25">
      <c r="D29" t="s">
        <v>42</v>
      </c>
      <c r="E29">
        <v>4.03</v>
      </c>
      <c r="F29" s="7">
        <f t="shared" si="64"/>
        <v>43.378920000000001</v>
      </c>
      <c r="H29">
        <v>44</v>
      </c>
      <c r="S29" s="10"/>
      <c r="T29" s="10"/>
      <c r="U29" s="17" t="s">
        <v>17</v>
      </c>
      <c r="V29" s="23"/>
      <c r="W29" s="24">
        <f>X29-X30</f>
        <v>2</v>
      </c>
      <c r="X29" s="25">
        <v>2025</v>
      </c>
    </row>
    <row r="30" spans="1:25" ht="15.75" x14ac:dyDescent="0.25">
      <c r="D30" t="s">
        <v>47</v>
      </c>
      <c r="E30">
        <v>0.48</v>
      </c>
      <c r="F30" s="7">
        <f t="shared" si="64"/>
        <v>5.1667199999999998</v>
      </c>
      <c r="H30">
        <v>5</v>
      </c>
      <c r="S30" s="10"/>
      <c r="T30" s="10"/>
      <c r="U30" s="17" t="s">
        <v>18</v>
      </c>
      <c r="V30" s="23"/>
      <c r="W30" s="24">
        <f>W31-W29</f>
        <v>58</v>
      </c>
      <c r="X30" s="31">
        <v>2023</v>
      </c>
      <c r="Y30" t="s">
        <v>48</v>
      </c>
    </row>
    <row r="31" spans="1:25" ht="15.75" x14ac:dyDescent="0.25">
      <c r="D31" t="s">
        <v>44</v>
      </c>
      <c r="E31">
        <v>0.65</v>
      </c>
      <c r="F31" s="7">
        <f t="shared" si="64"/>
        <v>6.9965999999999999</v>
      </c>
      <c r="H31">
        <v>7</v>
      </c>
      <c r="S31" s="10"/>
      <c r="T31" s="10"/>
      <c r="U31" s="17" t="s">
        <v>19</v>
      </c>
      <c r="V31" s="23"/>
      <c r="W31" s="24">
        <v>60</v>
      </c>
      <c r="X31" s="24"/>
    </row>
    <row r="32" spans="1:25" ht="48" customHeight="1" x14ac:dyDescent="0.25">
      <c r="D32" t="s">
        <v>43</v>
      </c>
      <c r="E32">
        <v>1.88</v>
      </c>
      <c r="F32" s="7">
        <f t="shared" si="64"/>
        <v>20.236319999999999</v>
      </c>
      <c r="H32">
        <v>20</v>
      </c>
      <c r="P32" s="46" t="s">
        <v>46</v>
      </c>
      <c r="Q32" s="46"/>
      <c r="R32" s="46"/>
      <c r="S32" s="46"/>
      <c r="T32" s="47"/>
      <c r="U32" s="21" t="s">
        <v>20</v>
      </c>
      <c r="V32" s="23"/>
      <c r="W32" s="24">
        <f>90*W29/W31</f>
        <v>3</v>
      </c>
      <c r="X32" s="24"/>
    </row>
    <row r="33" spans="4:24" ht="15.75" x14ac:dyDescent="0.25">
      <c r="D33" t="s">
        <v>45</v>
      </c>
      <c r="E33">
        <v>2.44</v>
      </c>
      <c r="F33" s="7">
        <f t="shared" si="64"/>
        <v>26.264159999999997</v>
      </c>
      <c r="H33">
        <v>26</v>
      </c>
      <c r="U33" s="17"/>
      <c r="V33" s="26"/>
      <c r="W33" s="27">
        <v>0</v>
      </c>
      <c r="X33" s="27"/>
    </row>
    <row r="34" spans="4:24" ht="15.75" x14ac:dyDescent="0.25">
      <c r="E34">
        <f>SUM(E27:E33)</f>
        <v>81.610000000000014</v>
      </c>
      <c r="F34" s="7">
        <f>SUM(F27:F33)</f>
        <v>878.45003999999994</v>
      </c>
      <c r="H34">
        <f>SUM(H27:H33)</f>
        <v>878</v>
      </c>
      <c r="P34" s="14" t="s">
        <v>31</v>
      </c>
      <c r="Q34" s="14" t="s">
        <v>32</v>
      </c>
      <c r="R34" s="14" t="s">
        <v>33</v>
      </c>
      <c r="S34" s="14" t="s">
        <v>34</v>
      </c>
      <c r="T34" s="12"/>
      <c r="U34" s="17" t="s">
        <v>21</v>
      </c>
      <c r="V34" s="18"/>
      <c r="W34" s="19">
        <f>W28*W33</f>
        <v>0</v>
      </c>
      <c r="X34" s="22"/>
    </row>
    <row r="35" spans="4:24" ht="15.75" x14ac:dyDescent="0.25">
      <c r="Q35">
        <f>N23</f>
        <v>0</v>
      </c>
      <c r="R35" s="15">
        <f>N21</f>
        <v>0</v>
      </c>
      <c r="S35" s="15">
        <f>R35*Q35</f>
        <v>0</v>
      </c>
      <c r="U35" s="17" t="s">
        <v>22</v>
      </c>
      <c r="V35" s="18"/>
      <c r="W35" s="19">
        <f>W28-W34</f>
        <v>3000</v>
      </c>
      <c r="X35" s="22"/>
    </row>
    <row r="36" spans="4:24" ht="15.75" x14ac:dyDescent="0.25">
      <c r="R36" s="6" t="s">
        <v>34</v>
      </c>
      <c r="S36" s="16">
        <f>SUM(S35:S35)</f>
        <v>0</v>
      </c>
      <c r="U36" s="17" t="s">
        <v>15</v>
      </c>
      <c r="V36" s="18"/>
      <c r="W36" s="19">
        <f>W27</f>
        <v>16500</v>
      </c>
      <c r="X36" s="22"/>
    </row>
    <row r="37" spans="4:24" ht="15.75" x14ac:dyDescent="0.25">
      <c r="R37" s="6" t="s">
        <v>25</v>
      </c>
      <c r="S37" s="16">
        <f>S36*90%</f>
        <v>0</v>
      </c>
      <c r="U37" s="23"/>
      <c r="V37" s="18"/>
      <c r="W37" s="19"/>
      <c r="X37" s="22"/>
    </row>
    <row r="38" spans="4:24" ht="15.75" x14ac:dyDescent="0.25">
      <c r="R38" s="6" t="s">
        <v>35</v>
      </c>
      <c r="S38" s="16">
        <f>S36*80%</f>
        <v>0</v>
      </c>
      <c r="U38" s="28" t="s">
        <v>23</v>
      </c>
      <c r="V38" s="29"/>
      <c r="W38" s="20">
        <f>W36+W35</f>
        <v>19500</v>
      </c>
      <c r="X38" s="22"/>
    </row>
    <row r="39" spans="4:24" ht="15.75" x14ac:dyDescent="0.25">
      <c r="S39" s="10"/>
      <c r="T39" s="10"/>
      <c r="U39" s="23"/>
      <c r="V39" s="23"/>
      <c r="W39" s="24"/>
      <c r="X39" s="24"/>
    </row>
    <row r="40" spans="4:24" ht="15.75" x14ac:dyDescent="0.25">
      <c r="S40" s="10"/>
      <c r="T40" s="10"/>
      <c r="U40" s="28" t="s">
        <v>38</v>
      </c>
      <c r="V40" s="30"/>
      <c r="W40" s="25">
        <v>878</v>
      </c>
      <c r="X40" s="24"/>
    </row>
    <row r="41" spans="4:24" ht="15.75" x14ac:dyDescent="0.25">
      <c r="P41" s="13" t="s">
        <v>30</v>
      </c>
      <c r="S41" s="10"/>
      <c r="T41" s="11"/>
      <c r="U41" s="17" t="s">
        <v>24</v>
      </c>
      <c r="V41" s="31"/>
      <c r="W41" s="32">
        <f>W38*W40+X42</f>
        <v>17121000</v>
      </c>
      <c r="X41" s="33"/>
    </row>
    <row r="42" spans="4:24" ht="15.75" x14ac:dyDescent="0.25">
      <c r="S42" s="11"/>
      <c r="T42" s="10"/>
      <c r="U42" s="17" t="s">
        <v>25</v>
      </c>
      <c r="V42" s="23"/>
      <c r="W42" s="34">
        <f>W41*0.98</f>
        <v>16778580</v>
      </c>
      <c r="X42" s="35"/>
    </row>
    <row r="43" spans="4:24" ht="15.75" x14ac:dyDescent="0.25">
      <c r="S43" s="10"/>
      <c r="T43" s="10"/>
      <c r="U43" s="17" t="s">
        <v>26</v>
      </c>
      <c r="V43" s="23"/>
      <c r="W43" s="34">
        <f>W41*0.8</f>
        <v>13696800</v>
      </c>
      <c r="X43" s="34"/>
    </row>
    <row r="44" spans="4:24" ht="15.75" x14ac:dyDescent="0.25">
      <c r="O44" s="10"/>
      <c r="P44" s="10"/>
      <c r="Q44" s="10"/>
      <c r="R44" s="10"/>
      <c r="S44" s="10"/>
      <c r="T44" s="10"/>
      <c r="U44" s="17"/>
      <c r="V44" s="23"/>
      <c r="W44" s="36"/>
      <c r="X44" s="24"/>
    </row>
    <row r="45" spans="4:24" ht="15.75" x14ac:dyDescent="0.25">
      <c r="U45" s="37" t="s">
        <v>27</v>
      </c>
      <c r="V45" s="38"/>
      <c r="W45" s="39">
        <f>W26*W40</f>
        <v>2634000</v>
      </c>
      <c r="X45" s="39"/>
    </row>
    <row r="46" spans="4:24" ht="15.75" x14ac:dyDescent="0.25">
      <c r="U46" s="17" t="s">
        <v>28</v>
      </c>
      <c r="V46" s="23"/>
      <c r="W46" s="36"/>
      <c r="X46" s="36"/>
    </row>
    <row r="47" spans="4:24" ht="15.75" x14ac:dyDescent="0.25">
      <c r="U47" s="40" t="s">
        <v>29</v>
      </c>
      <c r="V47" s="36"/>
      <c r="W47" s="34">
        <f>W41*0.025/12</f>
        <v>35668.75</v>
      </c>
      <c r="X47" s="34"/>
    </row>
  </sheetData>
  <mergeCells count="3">
    <mergeCell ref="A15:R15"/>
    <mergeCell ref="A2:R2"/>
    <mergeCell ref="P32:T32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2" sqref="P1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8" sqref="M18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6" sqref="A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7:U44"/>
  <sheetViews>
    <sheetView topLeftCell="D1" zoomScaleNormal="100" workbookViewId="0">
      <selection activeCell="T14" sqref="T14"/>
    </sheetView>
  </sheetViews>
  <sheetFormatPr defaultRowHeight="15" x14ac:dyDescent="0.25"/>
  <sheetData>
    <row r="7" spans="20:21" x14ac:dyDescent="0.25">
      <c r="T7">
        <v>87.88</v>
      </c>
      <c r="U7">
        <f>T7*10.764</f>
        <v>945.94031999999993</v>
      </c>
    </row>
    <row r="8" spans="20:21" x14ac:dyDescent="0.25">
      <c r="T8">
        <v>6.32</v>
      </c>
    </row>
    <row r="9" spans="20:21" x14ac:dyDescent="0.25">
      <c r="T9">
        <v>0.9</v>
      </c>
    </row>
    <row r="10" spans="20:21" x14ac:dyDescent="0.25">
      <c r="T10">
        <v>3.78</v>
      </c>
    </row>
    <row r="11" spans="20:21" x14ac:dyDescent="0.25">
      <c r="T11">
        <v>3.99</v>
      </c>
    </row>
    <row r="12" spans="20:21" x14ac:dyDescent="0.25">
      <c r="T12">
        <v>2.76</v>
      </c>
    </row>
    <row r="13" spans="20:21" x14ac:dyDescent="0.25">
      <c r="T13">
        <v>2.58</v>
      </c>
      <c r="U13">
        <v>0</v>
      </c>
    </row>
    <row r="14" spans="20:21" x14ac:dyDescent="0.25">
      <c r="T14">
        <f>SUM(T7:T13)</f>
        <v>108.21</v>
      </c>
      <c r="U14">
        <f>T14*10.764</f>
        <v>1164.77244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T15:U15"/>
  <sheetViews>
    <sheetView topLeftCell="D15" workbookViewId="0">
      <selection activeCell="R24" sqref="R24"/>
    </sheetView>
  </sheetViews>
  <sheetFormatPr defaultRowHeight="15" x14ac:dyDescent="0.25"/>
  <sheetData>
    <row r="15" spans="20:21" x14ac:dyDescent="0.25">
      <c r="T15">
        <v>66.739999999999995</v>
      </c>
      <c r="U15">
        <f>T15*10.764</f>
        <v>718.3893599999999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5"/>
  <sheetViews>
    <sheetView zoomScaleNormal="100" workbookViewId="0">
      <selection activeCell="N16" sqref="N16"/>
    </sheetView>
  </sheetViews>
  <sheetFormatPr defaultRowHeight="15" x14ac:dyDescent="0.25"/>
  <sheetData>
    <row r="2" spans="1:14" x14ac:dyDescent="0.25">
      <c r="A2" s="6"/>
    </row>
    <row r="7" spans="1:14" x14ac:dyDescent="0.25">
      <c r="M7">
        <v>95.23</v>
      </c>
    </row>
    <row r="8" spans="1:14" x14ac:dyDescent="0.25">
      <c r="M8">
        <v>5.42</v>
      </c>
    </row>
    <row r="9" spans="1:14" x14ac:dyDescent="0.25">
      <c r="M9">
        <v>3.52</v>
      </c>
    </row>
    <row r="10" spans="1:14" x14ac:dyDescent="0.25">
      <c r="M10">
        <v>0.87</v>
      </c>
    </row>
    <row r="11" spans="1:14" x14ac:dyDescent="0.25">
      <c r="M11">
        <v>3.72</v>
      </c>
    </row>
    <row r="12" spans="1:14" x14ac:dyDescent="0.25">
      <c r="M12">
        <v>2.19</v>
      </c>
    </row>
    <row r="13" spans="1:14" x14ac:dyDescent="0.25">
      <c r="M13">
        <v>2.67</v>
      </c>
    </row>
    <row r="14" spans="1:14" x14ac:dyDescent="0.25">
      <c r="M14">
        <v>2.94</v>
      </c>
    </row>
    <row r="15" spans="1:14" x14ac:dyDescent="0.25">
      <c r="M15">
        <f>SUM(M7:M14)</f>
        <v>116.56</v>
      </c>
      <c r="N15">
        <f>M15*10.764</f>
        <v>1254.65184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topLeftCell="A7" zoomScaleNormal="100" workbookViewId="0">
      <selection activeCell="C1" activeCellId="1" sqref="C1 C1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Normal="100" workbookViewId="0">
      <selection activeCell="C8" sqref="C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I1" zoomScaleNormal="100" workbookViewId="0">
      <selection activeCell="Z12" sqref="Z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"/>
  <sheetViews>
    <sheetView topLeftCell="D1" workbookViewId="0">
      <selection activeCell="S12" sqref="S12"/>
    </sheetView>
  </sheetViews>
  <sheetFormatPr defaultRowHeight="15" x14ac:dyDescent="0.25"/>
  <sheetData>
    <row r="1" spans="1:19" x14ac:dyDescent="0.25">
      <c r="A1" s="6"/>
    </row>
    <row r="5" spans="1:19" x14ac:dyDescent="0.25">
      <c r="R5">
        <v>100.75</v>
      </c>
    </row>
    <row r="6" spans="1:19" x14ac:dyDescent="0.25">
      <c r="R6">
        <v>5.26</v>
      </c>
    </row>
    <row r="7" spans="1:19" x14ac:dyDescent="0.25">
      <c r="R7">
        <v>3.96</v>
      </c>
    </row>
    <row r="8" spans="1:19" x14ac:dyDescent="0.25">
      <c r="R8">
        <v>3.65</v>
      </c>
    </row>
    <row r="9" spans="1:19" x14ac:dyDescent="0.25">
      <c r="R9">
        <v>4.79</v>
      </c>
    </row>
    <row r="10" spans="1:19" x14ac:dyDescent="0.25">
      <c r="R10">
        <v>2.4700000000000002</v>
      </c>
    </row>
    <row r="11" spans="1:19" x14ac:dyDescent="0.25">
      <c r="R11">
        <f>SUM(R5:R10)</f>
        <v>120.88000000000001</v>
      </c>
      <c r="S11">
        <f>R11*10.764</f>
        <v>1301.1523199999999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N7:O14"/>
  <sheetViews>
    <sheetView zoomScaleNormal="100" workbookViewId="0">
      <selection activeCell="O15" sqref="O15"/>
    </sheetView>
  </sheetViews>
  <sheetFormatPr defaultRowHeight="15" x14ac:dyDescent="0.25"/>
  <sheetData>
    <row r="7" spans="14:15" x14ac:dyDescent="0.25">
      <c r="N7">
        <v>66.72</v>
      </c>
    </row>
    <row r="8" spans="14:15" x14ac:dyDescent="0.25">
      <c r="N8">
        <v>5.23</v>
      </c>
    </row>
    <row r="9" spans="14:15" x14ac:dyDescent="0.25">
      <c r="N9">
        <v>0.48</v>
      </c>
    </row>
    <row r="10" spans="14:15" x14ac:dyDescent="0.25">
      <c r="N10">
        <v>3.79</v>
      </c>
    </row>
    <row r="11" spans="14:15" x14ac:dyDescent="0.25">
      <c r="N11">
        <v>2.0099999999999998</v>
      </c>
    </row>
    <row r="12" spans="14:15" x14ac:dyDescent="0.25">
      <c r="N12">
        <v>0.65</v>
      </c>
    </row>
    <row r="13" spans="14:15" x14ac:dyDescent="0.25">
      <c r="N13">
        <v>2.44</v>
      </c>
    </row>
    <row r="14" spans="14:15" x14ac:dyDescent="0.25">
      <c r="N14">
        <f>SUM(N7:N13)</f>
        <v>81.320000000000022</v>
      </c>
      <c r="O14">
        <f>N14*10.764</f>
        <v>875.32848000000013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2025-01-30T09:27:47Z</dcterms:modified>
</cp:coreProperties>
</file>