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Vitthal Chavan\"/>
    </mc:Choice>
  </mc:AlternateContent>
  <bookViews>
    <workbookView xWindow="0" yWindow="0" windowWidth="20490" windowHeight="7755"/>
  </bookViews>
  <sheets>
    <sheet name="Calculation" sheetId="1" r:id="rId1"/>
    <sheet name="Listing2" sheetId="3" r:id="rId2"/>
    <sheet name="Listing1" sheetId="6" r:id="rId3"/>
    <sheet name="Igr" sheetId="7" r:id="rId4"/>
  </sheets>
  <calcPr calcId="152511"/>
</workbook>
</file>

<file path=xl/calcChain.xml><?xml version="1.0" encoding="utf-8"?>
<calcChain xmlns="http://schemas.openxmlformats.org/spreadsheetml/2006/main">
  <c r="C31" i="1" l="1"/>
  <c r="G33" i="3" l="1"/>
  <c r="G32" i="3"/>
  <c r="M19" i="1" l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0" i="1" s="1"/>
  <c r="C39" i="1" s="1"/>
  <c r="C4" i="1"/>
  <c r="I7" i="1"/>
  <c r="C28" i="1" l="1"/>
  <c r="H12" i="1"/>
  <c r="H11" i="1"/>
  <c r="H10" i="1"/>
  <c r="H9" i="1"/>
  <c r="H8" i="1"/>
  <c r="D37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0" i="1" s="1"/>
  <c r="C36" i="1"/>
  <c r="C37" i="1" s="1"/>
  <c r="C38" i="1" s="1"/>
  <c r="C29" i="1" l="1"/>
  <c r="C30" i="1" s="1"/>
  <c r="D31" i="1" s="1"/>
  <c r="C35" i="1" l="1"/>
  <c r="C32" i="1"/>
  <c r="C33" i="1" s="1"/>
  <c r="C34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<sst xmlns="http://schemas.openxmlformats.org/spreadsheetml/2006/main" count="27" uniqueCount="24">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</sst>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133350</xdr:rowOff>
    </xdr:from>
    <xdr:to>
      <xdr:col>9</xdr:col>
      <xdr:colOff>381000</xdr:colOff>
      <xdr:row>22</xdr:row>
      <xdr:rowOff>161925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76350"/>
          <a:ext cx="5657850" cy="3076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0</xdr:rowOff>
    </xdr:from>
    <xdr:to>
      <xdr:col>10</xdr:col>
      <xdr:colOff>19050</xdr:colOff>
      <xdr:row>17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0"/>
          <a:ext cx="5657850" cy="3114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161925</xdr:colOff>
      <xdr:row>23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5" cy="4552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29" sqref="F29"/>
    </sheetView>
  </sheetViews>
  <sheetFormatPr defaultRowHeight="16.5" x14ac:dyDescent="0.3"/>
  <cols>
    <col min="1" max="1" width="9.140625" style="53"/>
    <col min="2" max="2" width="15.140625" style="2" customWidth="1"/>
    <col min="3" max="3" width="18.42578125" style="1" customWidth="1"/>
    <col min="4" max="4" width="18.85546875" style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70</v>
      </c>
      <c r="E2" s="4"/>
      <c r="F2" s="4"/>
      <c r="G2" s="23"/>
      <c r="H2" s="1"/>
    </row>
    <row r="3" spans="1:15" x14ac:dyDescent="0.3">
      <c r="B3" s="22" t="s">
        <v>10</v>
      </c>
      <c r="C3" s="25">
        <v>22200</v>
      </c>
      <c r="D3" s="63"/>
      <c r="E3" s="24"/>
      <c r="F3" s="24"/>
      <c r="G3" s="13"/>
      <c r="H3" s="1"/>
    </row>
    <row r="4" spans="1:15" ht="24" customHeight="1" x14ac:dyDescent="0.3">
      <c r="B4" s="67" t="s">
        <v>21</v>
      </c>
      <c r="C4" s="64">
        <f>ROUND((C2*C3),0)</f>
        <v>1554000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59" t="s">
        <v>2</v>
      </c>
      <c r="I6" s="60" t="s">
        <v>6</v>
      </c>
      <c r="J6" s="60" t="s">
        <v>7</v>
      </c>
      <c r="K6" s="59" t="s">
        <v>19</v>
      </c>
      <c r="L6" s="59" t="s">
        <v>20</v>
      </c>
      <c r="M6" s="59" t="s">
        <v>8</v>
      </c>
    </row>
    <row r="7" spans="1:15" ht="17.25" thickBot="1" x14ac:dyDescent="0.35">
      <c r="B7" s="54" t="s">
        <v>23</v>
      </c>
      <c r="C7" s="57">
        <v>94.95</v>
      </c>
      <c r="D7" s="35">
        <v>2025</v>
      </c>
      <c r="E7" s="35">
        <v>2025</v>
      </c>
      <c r="F7" s="35">
        <v>60</v>
      </c>
      <c r="G7" s="52">
        <v>21500</v>
      </c>
      <c r="H7" s="61">
        <v>0</v>
      </c>
      <c r="I7" s="62">
        <f>IF(H7&gt;=5,90*H7/F7,0)</f>
        <v>0</v>
      </c>
      <c r="J7" s="63">
        <f t="shared" ref="J7:J12" si="0">G7/100*I7</f>
        <v>0</v>
      </c>
      <c r="K7" s="63">
        <f>ROUND((G7-J7),0)</f>
        <v>21500</v>
      </c>
      <c r="L7" s="63">
        <f>ROUND((K7*C7),0)</f>
        <v>2041425</v>
      </c>
      <c r="M7" s="63">
        <f>ROUND((C7*G7),0)</f>
        <v>2041425</v>
      </c>
    </row>
    <row r="8" spans="1:15" ht="17.25" hidden="1" thickBot="1" x14ac:dyDescent="0.35">
      <c r="A8" s="3"/>
      <c r="B8" s="54"/>
      <c r="C8" s="58">
        <v>0</v>
      </c>
      <c r="D8" s="35">
        <v>0</v>
      </c>
      <c r="E8" s="35">
        <v>2023</v>
      </c>
      <c r="F8" s="35">
        <v>60</v>
      </c>
      <c r="G8" s="52">
        <v>0</v>
      </c>
      <c r="H8" s="61">
        <f t="shared" ref="H8:H12" si="1">E8-D8</f>
        <v>2023</v>
      </c>
      <c r="I8" s="62">
        <f t="shared" ref="I8:I14" si="2">IF(H8&gt;=5,90*H8/F8,0)</f>
        <v>3034.5</v>
      </c>
      <c r="J8" s="63">
        <f t="shared" si="0"/>
        <v>0</v>
      </c>
      <c r="K8" s="63">
        <f t="shared" ref="K8:K12" si="3">ROUND((G8-J8),0)</f>
        <v>0</v>
      </c>
      <c r="L8" s="63">
        <f t="shared" ref="L8:L12" si="4">ROUND((K8*C8),0)</f>
        <v>0</v>
      </c>
      <c r="M8" s="63">
        <f t="shared" ref="M8:M12" si="5">ROUND((C8*G8),0)</f>
        <v>0</v>
      </c>
    </row>
    <row r="9" spans="1:15" s="33" customFormat="1" ht="17.25" hidden="1" customHeight="1" thickBot="1" x14ac:dyDescent="0.35">
      <c r="A9" s="53"/>
      <c r="B9" s="54"/>
      <c r="C9" s="58">
        <v>0</v>
      </c>
      <c r="D9" s="35">
        <v>0</v>
      </c>
      <c r="E9" s="35">
        <v>2023</v>
      </c>
      <c r="F9" s="35">
        <v>60</v>
      </c>
      <c r="G9" s="52">
        <v>0</v>
      </c>
      <c r="H9" s="61">
        <f t="shared" si="1"/>
        <v>2023</v>
      </c>
      <c r="I9" s="62">
        <f t="shared" si="2"/>
        <v>3034.5</v>
      </c>
      <c r="J9" s="63">
        <f t="shared" si="0"/>
        <v>0</v>
      </c>
      <c r="K9" s="63">
        <f t="shared" si="3"/>
        <v>0</v>
      </c>
      <c r="L9" s="63">
        <f t="shared" si="4"/>
        <v>0</v>
      </c>
      <c r="M9" s="63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8">
        <v>0</v>
      </c>
      <c r="D10" s="35">
        <v>0</v>
      </c>
      <c r="E10" s="35">
        <v>2023</v>
      </c>
      <c r="F10" s="35">
        <v>60</v>
      </c>
      <c r="G10" s="52">
        <v>0</v>
      </c>
      <c r="H10" s="61">
        <f t="shared" si="1"/>
        <v>2023</v>
      </c>
      <c r="I10" s="62">
        <f t="shared" si="2"/>
        <v>3034.5</v>
      </c>
      <c r="J10" s="63">
        <f t="shared" si="0"/>
        <v>0</v>
      </c>
      <c r="K10" s="63">
        <f t="shared" si="3"/>
        <v>0</v>
      </c>
      <c r="L10" s="63">
        <f t="shared" si="4"/>
        <v>0</v>
      </c>
      <c r="M10" s="63">
        <f t="shared" si="5"/>
        <v>0</v>
      </c>
      <c r="N10" s="10"/>
    </row>
    <row r="11" spans="1:15" ht="17.25" hidden="1" thickBot="1" x14ac:dyDescent="0.35">
      <c r="B11" s="46"/>
      <c r="C11" s="58">
        <v>0</v>
      </c>
      <c r="D11" s="35">
        <v>0</v>
      </c>
      <c r="E11" s="35">
        <v>2023</v>
      </c>
      <c r="F11" s="35">
        <v>60</v>
      </c>
      <c r="G11" s="52">
        <v>0</v>
      </c>
      <c r="H11" s="61">
        <f t="shared" si="1"/>
        <v>2023</v>
      </c>
      <c r="I11" s="62">
        <f t="shared" si="2"/>
        <v>3034.5</v>
      </c>
      <c r="J11" s="63">
        <f t="shared" si="0"/>
        <v>0</v>
      </c>
      <c r="K11" s="63">
        <f t="shared" si="3"/>
        <v>0</v>
      </c>
      <c r="L11" s="63">
        <f t="shared" si="4"/>
        <v>0</v>
      </c>
      <c r="M11" s="63">
        <f t="shared" si="5"/>
        <v>0</v>
      </c>
      <c r="N11" s="10"/>
    </row>
    <row r="12" spans="1:15" ht="17.25" hidden="1" thickBot="1" x14ac:dyDescent="0.35">
      <c r="B12" s="46"/>
      <c r="C12" s="58">
        <v>0</v>
      </c>
      <c r="D12" s="35">
        <v>0</v>
      </c>
      <c r="E12" s="35">
        <v>2023</v>
      </c>
      <c r="F12" s="35">
        <v>60</v>
      </c>
      <c r="G12" s="52">
        <v>0</v>
      </c>
      <c r="H12" s="61">
        <f t="shared" si="1"/>
        <v>2023</v>
      </c>
      <c r="I12" s="62">
        <f t="shared" si="2"/>
        <v>3034.5</v>
      </c>
      <c r="J12" s="63">
        <f t="shared" si="0"/>
        <v>0</v>
      </c>
      <c r="K12" s="63">
        <f t="shared" si="3"/>
        <v>0</v>
      </c>
      <c r="L12" s="63">
        <f t="shared" si="4"/>
        <v>0</v>
      </c>
      <c r="M12" s="63">
        <f t="shared" si="5"/>
        <v>0</v>
      </c>
      <c r="N12" s="10"/>
    </row>
    <row r="13" spans="1:15" ht="17.25" hidden="1" thickBot="1" x14ac:dyDescent="0.35">
      <c r="A13" s="3"/>
      <c r="B13" s="46"/>
      <c r="C13" s="55">
        <v>0</v>
      </c>
      <c r="D13" s="35">
        <v>0</v>
      </c>
      <c r="E13" s="35">
        <v>2023</v>
      </c>
      <c r="F13" s="35">
        <v>60</v>
      </c>
      <c r="G13" s="52">
        <v>0</v>
      </c>
      <c r="H13" s="61">
        <f t="shared" ref="H13:H14" si="6">E13-D13</f>
        <v>2023</v>
      </c>
      <c r="I13" s="62">
        <f t="shared" si="2"/>
        <v>3034.5</v>
      </c>
      <c r="J13" s="63">
        <f t="shared" ref="J13:J14" si="7">G13/100*I13</f>
        <v>0</v>
      </c>
      <c r="K13" s="63">
        <f t="shared" ref="K13:K14" si="8">ROUND((G13-J13),0)</f>
        <v>0</v>
      </c>
      <c r="L13" s="63">
        <f t="shared" ref="L13:L14" si="9">ROUND((K13*C13),0)</f>
        <v>0</v>
      </c>
      <c r="M13" s="63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5">
        <v>0</v>
      </c>
      <c r="D14" s="35">
        <v>0</v>
      </c>
      <c r="E14" s="35">
        <v>2023</v>
      </c>
      <c r="F14" s="35">
        <v>60</v>
      </c>
      <c r="G14" s="52">
        <v>0</v>
      </c>
      <c r="H14" s="61">
        <f t="shared" si="6"/>
        <v>2023</v>
      </c>
      <c r="I14" s="62">
        <f t="shared" si="2"/>
        <v>3034.5</v>
      </c>
      <c r="J14" s="63">
        <f t="shared" si="7"/>
        <v>0</v>
      </c>
      <c r="K14" s="63">
        <f t="shared" si="8"/>
        <v>0</v>
      </c>
      <c r="L14" s="63">
        <f t="shared" si="9"/>
        <v>0</v>
      </c>
      <c r="M14" s="63">
        <f t="shared" si="10"/>
        <v>0</v>
      </c>
      <c r="N14" s="10"/>
    </row>
    <row r="15" spans="1:15" ht="17.25" hidden="1" thickBot="1" x14ac:dyDescent="0.35">
      <c r="B15" s="46"/>
      <c r="C15" s="55">
        <v>0</v>
      </c>
      <c r="D15" s="35">
        <v>0</v>
      </c>
      <c r="E15" s="35">
        <v>2023</v>
      </c>
      <c r="F15" s="35">
        <v>60</v>
      </c>
      <c r="G15" s="52">
        <v>0</v>
      </c>
      <c r="H15" s="61">
        <f t="shared" ref="H15:H19" si="11">E15-D15</f>
        <v>2023</v>
      </c>
      <c r="I15" s="62">
        <f t="shared" ref="I15:I19" si="12">IF(H15&gt;=5,90*H15/F15,0)</f>
        <v>3034.5</v>
      </c>
      <c r="J15" s="63">
        <f t="shared" ref="J15:J19" si="13">G15/100*I15</f>
        <v>0</v>
      </c>
      <c r="K15" s="63">
        <f t="shared" ref="K15:K19" si="14">ROUND((G15-J15),0)</f>
        <v>0</v>
      </c>
      <c r="L15" s="63">
        <f t="shared" ref="L15:L19" si="15">ROUND((K15*C15),0)</f>
        <v>0</v>
      </c>
      <c r="M15" s="63">
        <f t="shared" ref="M15:M19" si="16">ROUND((C15*G15),0)</f>
        <v>0</v>
      </c>
      <c r="N15" s="10"/>
    </row>
    <row r="16" spans="1:15" ht="17.25" hidden="1" thickBot="1" x14ac:dyDescent="0.35">
      <c r="A16" s="3"/>
      <c r="B16" s="46"/>
      <c r="C16" s="55">
        <v>0</v>
      </c>
      <c r="D16" s="35">
        <v>0</v>
      </c>
      <c r="E16" s="35">
        <v>2023</v>
      </c>
      <c r="F16" s="35">
        <v>60</v>
      </c>
      <c r="G16" s="52">
        <v>0</v>
      </c>
      <c r="H16" s="61">
        <f t="shared" si="11"/>
        <v>2023</v>
      </c>
      <c r="I16" s="62">
        <f t="shared" si="12"/>
        <v>3034.5</v>
      </c>
      <c r="J16" s="63">
        <f t="shared" si="13"/>
        <v>0</v>
      </c>
      <c r="K16" s="63">
        <f t="shared" si="14"/>
        <v>0</v>
      </c>
      <c r="L16" s="63">
        <f t="shared" si="15"/>
        <v>0</v>
      </c>
      <c r="M16" s="63">
        <f t="shared" si="16"/>
        <v>0</v>
      </c>
      <c r="N16" s="10"/>
    </row>
    <row r="17" spans="1:15" ht="17.25" hidden="1" thickBot="1" x14ac:dyDescent="0.35">
      <c r="B17" s="50"/>
      <c r="C17" s="55">
        <v>0</v>
      </c>
      <c r="D17" s="35">
        <v>0</v>
      </c>
      <c r="E17" s="35">
        <v>2023</v>
      </c>
      <c r="F17" s="35">
        <v>60</v>
      </c>
      <c r="G17" s="52">
        <v>0</v>
      </c>
      <c r="H17" s="61">
        <f t="shared" si="11"/>
        <v>2023</v>
      </c>
      <c r="I17" s="62">
        <f t="shared" si="12"/>
        <v>3034.5</v>
      </c>
      <c r="J17" s="63">
        <f t="shared" si="13"/>
        <v>0</v>
      </c>
      <c r="K17" s="63">
        <f t="shared" si="14"/>
        <v>0</v>
      </c>
      <c r="L17" s="63">
        <f t="shared" si="15"/>
        <v>0</v>
      </c>
      <c r="M17" s="63">
        <f t="shared" si="16"/>
        <v>0</v>
      </c>
      <c r="N17" s="10"/>
    </row>
    <row r="18" spans="1:15" ht="17.25" hidden="1" thickBot="1" x14ac:dyDescent="0.35">
      <c r="A18" s="3"/>
      <c r="B18" s="51"/>
      <c r="C18" s="55">
        <v>0</v>
      </c>
      <c r="D18" s="35">
        <v>0</v>
      </c>
      <c r="E18" s="35">
        <v>2023</v>
      </c>
      <c r="F18" s="35">
        <v>60</v>
      </c>
      <c r="G18" s="52">
        <v>0</v>
      </c>
      <c r="H18" s="61">
        <f t="shared" si="11"/>
        <v>2023</v>
      </c>
      <c r="I18" s="62">
        <f t="shared" si="12"/>
        <v>3034.5</v>
      </c>
      <c r="J18" s="63">
        <f t="shared" si="13"/>
        <v>0</v>
      </c>
      <c r="K18" s="63">
        <f t="shared" si="14"/>
        <v>0</v>
      </c>
      <c r="L18" s="63">
        <f t="shared" si="15"/>
        <v>0</v>
      </c>
      <c r="M18" s="63">
        <f t="shared" si="16"/>
        <v>0</v>
      </c>
      <c r="N18" s="10"/>
    </row>
    <row r="19" spans="1:15" ht="17.25" hidden="1" thickBot="1" x14ac:dyDescent="0.35">
      <c r="B19" s="50"/>
      <c r="C19" s="55">
        <v>0</v>
      </c>
      <c r="D19" s="35">
        <v>0</v>
      </c>
      <c r="E19" s="35">
        <v>2023</v>
      </c>
      <c r="F19" s="35">
        <v>60</v>
      </c>
      <c r="G19" s="52">
        <v>0</v>
      </c>
      <c r="H19" s="61">
        <f t="shared" si="11"/>
        <v>2023</v>
      </c>
      <c r="I19" s="62">
        <f t="shared" si="12"/>
        <v>3034.5</v>
      </c>
      <c r="J19" s="63">
        <f t="shared" si="13"/>
        <v>0</v>
      </c>
      <c r="K19" s="63">
        <f t="shared" si="14"/>
        <v>0</v>
      </c>
      <c r="L19" s="63">
        <f t="shared" si="15"/>
        <v>0</v>
      </c>
      <c r="M19" s="63">
        <f t="shared" si="16"/>
        <v>0</v>
      </c>
      <c r="N19" s="10"/>
    </row>
    <row r="20" spans="1:15" x14ac:dyDescent="0.3">
      <c r="B20" s="8"/>
      <c r="C20" s="47"/>
      <c r="D20" s="48"/>
      <c r="E20" s="48"/>
      <c r="F20" s="48"/>
      <c r="G20" s="49"/>
      <c r="H20" s="9"/>
      <c r="I20" s="9"/>
      <c r="J20" s="15"/>
      <c r="K20" s="15"/>
      <c r="L20" s="15">
        <f>SUM(L7:L19)</f>
        <v>2041425</v>
      </c>
      <c r="M20" s="15">
        <f>SUM(M7:M19)</f>
        <v>2041425</v>
      </c>
    </row>
    <row r="21" spans="1:15" hidden="1" x14ac:dyDescent="0.3">
      <c r="B21" s="8"/>
      <c r="C21" s="47"/>
      <c r="D21" s="48"/>
      <c r="E21" s="48"/>
      <c r="F21" s="48"/>
      <c r="G21" s="49"/>
      <c r="H21" s="10"/>
      <c r="I21" s="10"/>
      <c r="J21" s="14"/>
      <c r="K21" s="14"/>
      <c r="L21" s="14"/>
      <c r="M21" s="14"/>
      <c r="N21" s="10"/>
    </row>
    <row r="22" spans="1:15" hidden="1" x14ac:dyDescent="0.3">
      <c r="B22" s="8"/>
      <c r="C22" s="47"/>
      <c r="D22" s="48"/>
      <c r="E22" s="48"/>
      <c r="F22" s="48"/>
      <c r="G22" s="49"/>
      <c r="H22" s="10"/>
      <c r="I22" s="10"/>
      <c r="J22" s="14"/>
      <c r="K22" s="14"/>
      <c r="L22" s="14"/>
      <c r="M22" s="14"/>
      <c r="N22" s="10"/>
    </row>
    <row r="23" spans="1:15" hidden="1" x14ac:dyDescent="0.3">
      <c r="B23" s="8"/>
      <c r="C23" s="47"/>
      <c r="D23" s="48"/>
      <c r="E23" s="48"/>
      <c r="F23" s="48"/>
      <c r="G23" s="49"/>
      <c r="H23" s="10"/>
      <c r="I23" s="10"/>
      <c r="J23" s="14"/>
      <c r="K23" s="14"/>
      <c r="L23" s="14"/>
      <c r="M23" s="14"/>
      <c r="N23" s="10"/>
    </row>
    <row r="24" spans="1:15" hidden="1" x14ac:dyDescent="0.3">
      <c r="A24" s="3"/>
      <c r="B24" s="8"/>
      <c r="C24" s="47"/>
      <c r="D24" s="48"/>
      <c r="E24" s="48"/>
      <c r="F24" s="48"/>
      <c r="G24" s="49"/>
      <c r="H24" s="10"/>
      <c r="I24" s="10"/>
      <c r="J24" s="14"/>
      <c r="K24" s="14"/>
      <c r="L24" s="14"/>
      <c r="M24" s="14"/>
      <c r="N24" s="10"/>
    </row>
    <row r="25" spans="1:15" hidden="1" x14ac:dyDescent="0.3">
      <c r="A25" s="3"/>
      <c r="B25" s="8"/>
      <c r="C25" s="47"/>
      <c r="D25" s="48"/>
      <c r="E25" s="48"/>
      <c r="F25" s="48"/>
      <c r="G25" s="49"/>
      <c r="H25" s="10"/>
      <c r="I25" s="10"/>
      <c r="J25" s="14"/>
      <c r="K25" s="14"/>
      <c r="L25" s="14"/>
      <c r="M25" s="14"/>
      <c r="N25" s="10"/>
    </row>
    <row r="26" spans="1:15" x14ac:dyDescent="0.3">
      <c r="B26" s="56"/>
      <c r="C26" s="36"/>
      <c r="D26" s="7"/>
      <c r="E26" s="7"/>
      <c r="F26" s="19"/>
      <c r="H26" s="12"/>
      <c r="K26" s="18"/>
      <c r="M26" s="69"/>
      <c r="N26" s="71"/>
      <c r="O26" s="70"/>
    </row>
    <row r="27" spans="1:15" x14ac:dyDescent="0.3">
      <c r="C27" s="7" t="s">
        <v>22</v>
      </c>
      <c r="D27" s="7"/>
      <c r="E27" s="80"/>
      <c r="F27" s="78"/>
      <c r="H27" s="12"/>
      <c r="J27" s="19"/>
      <c r="K27" s="6"/>
      <c r="L27" s="69"/>
      <c r="M27" s="71"/>
      <c r="N27" s="71"/>
    </row>
    <row r="28" spans="1:15" x14ac:dyDescent="0.3">
      <c r="B28" s="2" t="s">
        <v>16</v>
      </c>
      <c r="C28" s="64">
        <f>C4</f>
        <v>1554000</v>
      </c>
      <c r="D28" s="73"/>
      <c r="E28" s="17"/>
      <c r="F28" s="79"/>
      <c r="G28" s="17"/>
      <c r="H28" s="18"/>
      <c r="I28" s="16"/>
      <c r="J28" s="68"/>
      <c r="K28" s="17"/>
      <c r="L28" s="75"/>
      <c r="M28" s="71"/>
      <c r="N28" s="70"/>
    </row>
    <row r="29" spans="1:15" x14ac:dyDescent="0.3">
      <c r="B29" s="2" t="s">
        <v>17</v>
      </c>
      <c r="C29" s="64">
        <f>L20</f>
        <v>2041425</v>
      </c>
      <c r="D29" s="73"/>
      <c r="E29" s="17"/>
      <c r="F29" s="79"/>
      <c r="G29" s="17"/>
      <c r="H29" s="18"/>
      <c r="I29" s="16"/>
      <c r="K29" s="18"/>
    </row>
    <row r="30" spans="1:15" x14ac:dyDescent="0.3">
      <c r="B30" s="11" t="s">
        <v>12</v>
      </c>
      <c r="C30" s="64">
        <f>C28+C29</f>
        <v>3595425</v>
      </c>
      <c r="D30" s="30"/>
      <c r="E30" s="74"/>
      <c r="F30" s="28"/>
      <c r="G30" s="37"/>
      <c r="H30" s="65"/>
      <c r="I30" s="27"/>
      <c r="J30" s="37"/>
      <c r="K30" s="27"/>
      <c r="L30" s="37"/>
      <c r="M30" s="37"/>
      <c r="N30" s="37"/>
    </row>
    <row r="31" spans="1:15" ht="33" x14ac:dyDescent="0.3">
      <c r="B31" s="11" t="s">
        <v>13</v>
      </c>
      <c r="C31" s="64">
        <f>ROUND((C30*0.9),0)</f>
        <v>3235883</v>
      </c>
      <c r="D31" s="77">
        <f>C31*0.8</f>
        <v>2588706.4000000004</v>
      </c>
      <c r="E31" s="74"/>
      <c r="F31" s="28"/>
      <c r="G31" s="37"/>
      <c r="H31" s="66"/>
      <c r="I31" s="28"/>
      <c r="J31" s="37"/>
      <c r="K31" s="27"/>
      <c r="L31" s="37"/>
      <c r="M31" s="37"/>
      <c r="N31" s="37"/>
    </row>
    <row r="32" spans="1:15" hidden="1" x14ac:dyDescent="0.3">
      <c r="B32" s="26" t="s">
        <v>11</v>
      </c>
      <c r="C32" s="64">
        <f>C30*0.8</f>
        <v>2876340</v>
      </c>
      <c r="D32" s="30"/>
      <c r="E32" s="27"/>
      <c r="F32" s="28"/>
      <c r="G32" s="37"/>
      <c r="H32" s="65"/>
      <c r="I32" s="27"/>
      <c r="J32" s="37"/>
      <c r="K32" s="27"/>
      <c r="L32" s="37"/>
      <c r="M32" s="37"/>
      <c r="N32" s="37"/>
    </row>
    <row r="33" spans="2:14" hidden="1" x14ac:dyDescent="0.3">
      <c r="B33" s="29"/>
      <c r="C33" s="64">
        <f>ROUNDUP(C32,0)</f>
        <v>2876340</v>
      </c>
      <c r="D33" s="18"/>
      <c r="E33" s="27"/>
      <c r="F33" s="28"/>
      <c r="G33" s="37"/>
      <c r="H33" s="65"/>
      <c r="I33" s="27"/>
      <c r="J33" s="37"/>
      <c r="K33" s="27"/>
      <c r="L33" s="37"/>
      <c r="M33" s="37"/>
      <c r="N33" s="37"/>
    </row>
    <row r="34" spans="2:14" hidden="1" x14ac:dyDescent="0.3">
      <c r="B34" s="29"/>
      <c r="C34" s="64">
        <f>C33-C32</f>
        <v>0</v>
      </c>
      <c r="D34" s="30"/>
      <c r="E34" s="27"/>
      <c r="F34" s="28"/>
      <c r="G34" s="37"/>
      <c r="H34" s="65"/>
      <c r="I34" s="27"/>
      <c r="J34" s="37"/>
      <c r="K34" s="27"/>
      <c r="L34" s="37"/>
      <c r="M34" s="37"/>
      <c r="N34" s="37"/>
    </row>
    <row r="35" spans="2:14" x14ac:dyDescent="0.3">
      <c r="B35" s="11" t="s">
        <v>14</v>
      </c>
      <c r="C35" s="64">
        <f>ROUND((C30*0.8),0)</f>
        <v>2876340</v>
      </c>
      <c r="D35" s="30"/>
      <c r="E35" s="27"/>
      <c r="F35" s="28"/>
      <c r="G35" s="37"/>
      <c r="H35" s="66"/>
      <c r="I35" s="27"/>
      <c r="J35" s="37"/>
      <c r="K35" s="27"/>
      <c r="L35" s="37"/>
      <c r="M35" s="37"/>
      <c r="N35" s="37"/>
    </row>
    <row r="36" spans="2:14" hidden="1" x14ac:dyDescent="0.3">
      <c r="B36" s="6" t="s">
        <v>11</v>
      </c>
      <c r="C36" s="64" t="e">
        <f>#REF!</f>
        <v>#REF!</v>
      </c>
      <c r="D36" s="30"/>
      <c r="E36" s="27"/>
      <c r="F36" s="28"/>
      <c r="G36" s="37"/>
      <c r="H36" s="66"/>
      <c r="I36" s="27"/>
      <c r="J36" s="37"/>
      <c r="K36" s="27"/>
      <c r="L36" s="37"/>
      <c r="M36" s="37"/>
      <c r="N36" s="37"/>
    </row>
    <row r="37" spans="2:14" hidden="1" x14ac:dyDescent="0.3">
      <c r="B37" s="26"/>
      <c r="C37" s="64" t="e">
        <f>ROUNDUP(C36,0)</f>
        <v>#REF!</v>
      </c>
      <c r="D37" s="30">
        <f>C39*0.85</f>
        <v>1474929.5625</v>
      </c>
      <c r="E37" s="27"/>
      <c r="F37" s="37"/>
      <c r="G37" s="37"/>
      <c r="H37" s="66"/>
      <c r="I37" s="27"/>
      <c r="J37" s="37"/>
      <c r="K37" s="27"/>
      <c r="L37" s="37"/>
      <c r="M37" s="37"/>
      <c r="N37" s="37"/>
    </row>
    <row r="38" spans="2:14" hidden="1" x14ac:dyDescent="0.3">
      <c r="B38" s="26"/>
      <c r="C38" s="64" t="e">
        <f>C37-C36</f>
        <v>#REF!</v>
      </c>
      <c r="E38" s="27"/>
      <c r="F38" s="37"/>
      <c r="G38" s="37"/>
      <c r="H38" s="66"/>
      <c r="I38" s="27"/>
      <c r="J38" s="37"/>
      <c r="K38" s="27"/>
      <c r="L38" s="37"/>
      <c r="M38" s="37"/>
      <c r="N38" s="37"/>
    </row>
    <row r="39" spans="2:14" x14ac:dyDescent="0.3">
      <c r="B39" s="11" t="s">
        <v>18</v>
      </c>
      <c r="C39" s="64">
        <f>M20*0.85</f>
        <v>1735211.25</v>
      </c>
      <c r="D39" s="72"/>
      <c r="E39" s="27"/>
      <c r="F39" s="37"/>
      <c r="G39" s="37"/>
      <c r="H39" s="66"/>
      <c r="I39" s="27"/>
      <c r="J39" s="77"/>
      <c r="K39" s="27"/>
      <c r="L39" s="37"/>
      <c r="M39" s="39"/>
      <c r="N39" s="37"/>
    </row>
    <row r="40" spans="2:14" x14ac:dyDescent="0.3">
      <c r="E40" s="27"/>
      <c r="F40" s="37"/>
      <c r="G40" s="37"/>
      <c r="H40" s="37"/>
      <c r="I40" s="27"/>
      <c r="J40" s="37"/>
      <c r="K40" s="27"/>
      <c r="L40" s="37"/>
      <c r="M40" s="39"/>
      <c r="N40" s="37"/>
    </row>
    <row r="41" spans="2:14" x14ac:dyDescent="0.3">
      <c r="E41" s="27"/>
      <c r="F41" s="37"/>
      <c r="G41" s="37"/>
      <c r="H41" s="38"/>
      <c r="I41" s="27"/>
      <c r="J41" s="37"/>
      <c r="K41" s="27"/>
      <c r="L41" s="37"/>
      <c r="M41" s="39"/>
      <c r="N41" s="37"/>
    </row>
    <row r="42" spans="2:14" x14ac:dyDescent="0.3">
      <c r="E42" s="27"/>
      <c r="F42" s="37"/>
      <c r="G42" s="37"/>
      <c r="H42" s="37"/>
      <c r="I42" s="27"/>
      <c r="J42" s="37"/>
      <c r="K42" s="40"/>
      <c r="L42" s="37"/>
      <c r="M42" s="39"/>
      <c r="N42" s="37"/>
    </row>
    <row r="43" spans="2:14" x14ac:dyDescent="0.3">
      <c r="E43" s="77"/>
      <c r="F43" s="37"/>
      <c r="G43" s="37"/>
      <c r="H43" s="37"/>
      <c r="I43" s="27"/>
      <c r="J43" s="37"/>
      <c r="K43" s="40"/>
      <c r="L43" s="37"/>
      <c r="M43" s="39"/>
      <c r="N43" s="37"/>
    </row>
    <row r="44" spans="2:14" x14ac:dyDescent="0.3">
      <c r="E44" s="27"/>
      <c r="F44" s="37"/>
      <c r="G44" s="37"/>
      <c r="H44" s="38"/>
      <c r="I44" s="27"/>
      <c r="J44" s="37"/>
      <c r="K44" s="40"/>
      <c r="L44" s="37"/>
      <c r="M44" s="39"/>
      <c r="N44" s="37"/>
    </row>
    <row r="45" spans="2:14" x14ac:dyDescent="0.3">
      <c r="D45" s="72"/>
      <c r="E45" s="27"/>
      <c r="F45" s="37"/>
      <c r="G45" s="37"/>
      <c r="H45" s="37"/>
      <c r="I45" s="27"/>
      <c r="J45" s="37"/>
      <c r="K45" s="40"/>
      <c r="L45" s="37"/>
      <c r="M45" s="39"/>
      <c r="N45" s="37"/>
    </row>
    <row r="46" spans="2:14" x14ac:dyDescent="0.3">
      <c r="D46" s="72"/>
      <c r="E46" s="27"/>
      <c r="F46" s="77"/>
      <c r="G46" s="37"/>
      <c r="H46" s="37"/>
      <c r="I46" s="27"/>
      <c r="J46" s="37"/>
      <c r="K46" s="40"/>
      <c r="L46" s="37"/>
      <c r="M46" s="39"/>
      <c r="N46" s="37"/>
    </row>
    <row r="47" spans="2:14" x14ac:dyDescent="0.3">
      <c r="E47" s="27"/>
      <c r="F47" s="77"/>
      <c r="G47" s="37"/>
      <c r="H47" s="37"/>
      <c r="I47" s="27"/>
      <c r="J47" s="37"/>
      <c r="K47" s="40"/>
      <c r="L47" s="37"/>
      <c r="M47" s="39"/>
      <c r="N47" s="37"/>
    </row>
    <row r="48" spans="2:14" x14ac:dyDescent="0.3">
      <c r="E48" s="27"/>
      <c r="F48" s="37"/>
      <c r="G48" s="37"/>
      <c r="H48" s="37"/>
      <c r="I48" s="27"/>
      <c r="J48" s="37"/>
      <c r="K48" s="40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27"/>
      <c r="L49" s="37"/>
      <c r="M49" s="37"/>
      <c r="N49" s="37"/>
    </row>
    <row r="50" spans="5:14" x14ac:dyDescent="0.3">
      <c r="E50" s="27"/>
      <c r="F50" s="37"/>
      <c r="G50" s="37"/>
      <c r="H50" s="37"/>
      <c r="I50" s="27"/>
      <c r="J50" s="37"/>
      <c r="K50" s="27"/>
      <c r="L50" s="37"/>
      <c r="M50" s="37"/>
      <c r="N50" s="37"/>
    </row>
    <row r="51" spans="5:14" x14ac:dyDescent="0.3">
      <c r="E51" s="27"/>
      <c r="F51" s="37"/>
      <c r="G51" s="37"/>
      <c r="H51" s="37"/>
      <c r="I51" s="27"/>
      <c r="J51" s="37"/>
      <c r="K51" s="27"/>
      <c r="L51" s="37"/>
      <c r="M51" s="37"/>
      <c r="N51" s="37"/>
    </row>
    <row r="52" spans="5:14" x14ac:dyDescent="0.3">
      <c r="E52" s="27"/>
      <c r="F52" s="37"/>
      <c r="G52" s="37"/>
      <c r="H52" s="37"/>
      <c r="I52" s="27"/>
      <c r="J52" s="37"/>
      <c r="K52" s="27"/>
      <c r="L52" s="37"/>
      <c r="M52" s="37"/>
      <c r="N52" s="37"/>
    </row>
    <row r="53" spans="5:14" x14ac:dyDescent="0.3">
      <c r="E53" s="27"/>
      <c r="F53" s="37"/>
      <c r="G53" s="37"/>
      <c r="H53" s="37"/>
      <c r="I53" s="27"/>
      <c r="J53" s="37"/>
      <c r="K53" s="27"/>
      <c r="L53" s="37"/>
      <c r="M53" s="37"/>
      <c r="N53" s="37"/>
    </row>
    <row r="54" spans="5:14" x14ac:dyDescent="0.3">
      <c r="E54" s="27"/>
      <c r="F54" s="37"/>
      <c r="G54" s="37"/>
      <c r="H54" s="37"/>
      <c r="I54" s="27"/>
      <c r="J54" s="37"/>
      <c r="K54" s="27"/>
      <c r="L54" s="37"/>
      <c r="M54" s="37"/>
      <c r="N54" s="37"/>
    </row>
    <row r="55" spans="5:14" x14ac:dyDescent="0.3">
      <c r="E55" s="27"/>
      <c r="F55" s="37"/>
      <c r="G55" s="37"/>
      <c r="H55" s="37"/>
      <c r="I55" s="27"/>
      <c r="J55" s="37"/>
      <c r="K55" s="27"/>
      <c r="L55" s="37"/>
      <c r="M55" s="37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41"/>
      <c r="G60" s="41"/>
      <c r="H60" s="41"/>
      <c r="I60" s="42"/>
      <c r="J60" s="37"/>
      <c r="K60" s="27"/>
      <c r="L60" s="37"/>
      <c r="M60" s="37"/>
      <c r="N60" s="37"/>
    </row>
    <row r="61" spans="5:14" x14ac:dyDescent="0.3">
      <c r="E61" s="27"/>
      <c r="F61" s="39"/>
      <c r="G61" s="27"/>
      <c r="H61" s="39"/>
      <c r="I61" s="27"/>
      <c r="J61" s="37"/>
      <c r="K61" s="27"/>
      <c r="L61" s="37"/>
      <c r="M61" s="37"/>
      <c r="N61" s="37"/>
    </row>
    <row r="62" spans="5:14" x14ac:dyDescent="0.3">
      <c r="E62" s="27"/>
      <c r="F62" s="39"/>
      <c r="G62" s="39"/>
      <c r="H62" s="43"/>
      <c r="I62" s="27"/>
      <c r="J62" s="37"/>
      <c r="K62" s="27"/>
      <c r="L62" s="37"/>
      <c r="M62" s="37"/>
      <c r="N62" s="37"/>
    </row>
    <row r="63" spans="5:14" x14ac:dyDescent="0.3">
      <c r="E63" s="27"/>
      <c r="F63" s="39"/>
      <c r="G63" s="39"/>
      <c r="H63" s="39"/>
      <c r="I63" s="27"/>
      <c r="J63" s="37"/>
      <c r="K63" s="27"/>
      <c r="L63" s="37"/>
      <c r="M63" s="37"/>
      <c r="N63" s="37"/>
    </row>
    <row r="64" spans="5:14" x14ac:dyDescent="0.3">
      <c r="E64" s="27"/>
      <c r="F64" s="39"/>
      <c r="G64" s="44"/>
      <c r="H64" s="39"/>
      <c r="I64" s="27"/>
      <c r="J64" s="37"/>
      <c r="K64" s="27"/>
      <c r="L64" s="37"/>
      <c r="M64" s="37"/>
      <c r="N64" s="37"/>
    </row>
    <row r="65" spans="5:14" x14ac:dyDescent="0.3">
      <c r="E65" s="27"/>
      <c r="F65" s="39"/>
      <c r="G65" s="39"/>
      <c r="H65" s="39"/>
      <c r="I65" s="27"/>
      <c r="J65" s="37"/>
      <c r="K65" s="27"/>
      <c r="L65" s="37"/>
      <c r="M65" s="37"/>
      <c r="N65" s="37"/>
    </row>
    <row r="66" spans="5:14" x14ac:dyDescent="0.3">
      <c r="E66" s="27"/>
      <c r="F66" s="39"/>
      <c r="G66" s="39"/>
      <c r="H66" s="39"/>
      <c r="I66" s="27"/>
      <c r="J66" s="37"/>
      <c r="K66" s="27"/>
      <c r="L66" s="37"/>
      <c r="M66" s="37"/>
      <c r="N66" s="37"/>
    </row>
    <row r="67" spans="5:14" x14ac:dyDescent="0.3">
      <c r="E67" s="27"/>
      <c r="F67" s="39"/>
      <c r="G67" s="39"/>
      <c r="H67" s="39"/>
      <c r="I67" s="27"/>
      <c r="J67" s="37"/>
      <c r="K67" s="27"/>
      <c r="L67" s="37"/>
      <c r="M67" s="37"/>
      <c r="N67" s="37"/>
    </row>
    <row r="68" spans="5:14" x14ac:dyDescent="0.3">
      <c r="E68" s="27"/>
      <c r="F68" s="39"/>
      <c r="G68" s="39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7"/>
      <c r="G71" s="37"/>
      <c r="H71" s="37"/>
      <c r="I71" s="27"/>
      <c r="J71" s="37"/>
      <c r="K71" s="27"/>
      <c r="L71" s="37"/>
      <c r="M71" s="37"/>
      <c r="N71" s="37"/>
    </row>
    <row r="72" spans="5:14" x14ac:dyDescent="0.3">
      <c r="E72" s="27"/>
      <c r="F72" s="37"/>
      <c r="G72" s="37"/>
      <c r="H72" s="37"/>
      <c r="I72" s="27"/>
      <c r="J72" s="37"/>
      <c r="K72" s="27"/>
      <c r="L72" s="37"/>
      <c r="M72" s="37"/>
      <c r="N72" s="37"/>
    </row>
    <row r="73" spans="5:14" x14ac:dyDescent="0.3">
      <c r="E73" s="27"/>
      <c r="F73" s="37"/>
      <c r="G73" s="37"/>
      <c r="H73" s="37"/>
      <c r="I73" s="27"/>
      <c r="J73" s="37"/>
      <c r="K73" s="27"/>
      <c r="L73" s="37"/>
      <c r="M73" s="37"/>
      <c r="N73" s="37"/>
    </row>
    <row r="74" spans="5:14" x14ac:dyDescent="0.3">
      <c r="E74" s="27"/>
      <c r="F74" s="37"/>
      <c r="G74" s="37"/>
      <c r="H74" s="37"/>
      <c r="I74" s="27"/>
      <c r="J74" s="37"/>
      <c r="K74" s="27"/>
      <c r="L74" s="37"/>
      <c r="M74" s="37"/>
      <c r="N74" s="37"/>
    </row>
    <row r="75" spans="5:14" x14ac:dyDescent="0.3">
      <c r="E75" s="27"/>
      <c r="F75" s="37"/>
      <c r="G75" s="37"/>
      <c r="H75" s="37"/>
      <c r="I75" s="27"/>
      <c r="J75" s="37"/>
      <c r="K75" s="27"/>
      <c r="L75" s="37"/>
      <c r="M75" s="37"/>
      <c r="N75" s="37"/>
    </row>
    <row r="76" spans="5:14" x14ac:dyDescent="0.3">
      <c r="E76" s="27"/>
      <c r="F76" s="45"/>
      <c r="G76" s="37"/>
      <c r="H76" s="37"/>
      <c r="I76" s="27"/>
      <c r="J76" s="37"/>
      <c r="K76" s="27"/>
      <c r="L76" s="37"/>
      <c r="M76" s="37"/>
      <c r="N76" s="37"/>
    </row>
    <row r="77" spans="5:14" x14ac:dyDescent="0.3">
      <c r="E77" s="27"/>
      <c r="F77" s="45"/>
      <c r="G77" s="37"/>
      <c r="H77" s="37"/>
      <c r="I77" s="27"/>
      <c r="J77" s="37"/>
      <c r="K77" s="27"/>
      <c r="L77" s="37"/>
      <c r="M77" s="37"/>
      <c r="N77" s="37"/>
    </row>
    <row r="78" spans="5:14" x14ac:dyDescent="0.3">
      <c r="E78" s="27"/>
      <c r="F78" s="45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45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45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45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45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37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37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37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37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37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37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37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F176" s="37"/>
      <c r="G176" s="37"/>
      <c r="H176" s="37"/>
      <c r="I176" s="27"/>
      <c r="J176" s="37"/>
      <c r="K176" s="27"/>
      <c r="L176" s="37"/>
      <c r="M176" s="37"/>
      <c r="N176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G33"/>
  <sheetViews>
    <sheetView workbookViewId="0">
      <selection activeCell="M15" sqref="M15"/>
    </sheetView>
  </sheetViews>
  <sheetFormatPr defaultRowHeight="15" x14ac:dyDescent="0.25"/>
  <sheetData>
    <row r="26" spans="4:7" x14ac:dyDescent="0.25">
      <c r="D26" s="76"/>
    </row>
    <row r="31" spans="4:7" x14ac:dyDescent="0.25">
      <c r="G31">
        <v>7100000</v>
      </c>
    </row>
    <row r="32" spans="4:7" x14ac:dyDescent="0.25">
      <c r="G32">
        <f>G31/300</f>
        <v>23666.666666666668</v>
      </c>
    </row>
    <row r="33" spans="7:7" x14ac:dyDescent="0.25">
      <c r="G33">
        <f>G32/9</f>
        <v>2629.6296296296296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D7" sqref="D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G15" sqref="G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Listing2</vt:lpstr>
      <vt:lpstr>Listing1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2025-01-29T09:27:13Z</dcterms:modified>
</cp:coreProperties>
</file>