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Dahisar East Branch\Ashwini Kadam\"/>
    </mc:Choice>
  </mc:AlternateContent>
  <xr:revisionPtr revIDLastSave="0" documentId="13_ncr:1_{24525D5A-2BBB-4703-ABF2-51BB26CD967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D11" i="4" l="1"/>
  <c r="C11" i="4"/>
  <c r="O7" i="4"/>
  <c r="P7" i="4"/>
  <c r="O6" i="4"/>
  <c r="P6" i="4"/>
  <c r="H8" i="4"/>
  <c r="G8" i="4"/>
  <c r="B8" i="4"/>
  <c r="O4" i="4" l="1"/>
  <c r="O5" i="4"/>
  <c r="S7" i="4"/>
  <c r="O8" i="4"/>
  <c r="P4" i="4"/>
  <c r="P5" i="4"/>
  <c r="P8" i="4"/>
  <c r="P9" i="4"/>
  <c r="P10" i="4"/>
  <c r="P11" i="4"/>
  <c r="P3" i="4"/>
  <c r="O3" i="4"/>
  <c r="B4" i="4"/>
  <c r="C4" i="4"/>
  <c r="B6" i="4"/>
  <c r="C6" i="4"/>
  <c r="C3" i="4"/>
  <c r="C5" i="4"/>
  <c r="D5" i="4" s="1"/>
  <c r="C7" i="4"/>
  <c r="D8" i="4"/>
  <c r="C9" i="4"/>
  <c r="D9" i="4" s="1"/>
  <c r="C10" i="4"/>
  <c r="D10" i="4" s="1"/>
  <c r="C12" i="4"/>
  <c r="C2" i="4"/>
  <c r="B2" i="4"/>
  <c r="D23" i="23"/>
  <c r="I4" i="23"/>
  <c r="I3" i="23"/>
  <c r="R7" i="4"/>
  <c r="R8" i="4"/>
  <c r="R9" i="4"/>
  <c r="G15" i="23"/>
  <c r="D3" i="4"/>
  <c r="D7" i="4"/>
  <c r="R2" i="4" l="1"/>
  <c r="S2" i="4"/>
  <c r="D2" i="4"/>
  <c r="R5" i="4"/>
  <c r="R3" i="4"/>
  <c r="R6" i="4"/>
  <c r="S6" i="4"/>
  <c r="S5" i="4"/>
  <c r="S4" i="4"/>
  <c r="R4" i="4"/>
  <c r="S3" i="4"/>
  <c r="D2" i="25"/>
  <c r="C13" i="4"/>
  <c r="C14" i="4"/>
  <c r="P12" i="4" l="1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2" i="4"/>
  <c r="H7" i="4" l="1"/>
  <c r="C23" i="23" l="1"/>
  <c r="C16" i="4" l="1"/>
  <c r="G25" i="4"/>
  <c r="G33" i="4" s="1"/>
  <c r="C14" i="23" l="1"/>
  <c r="C3" i="23"/>
  <c r="E16" i="23" s="1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G9" i="4" l="1"/>
  <c r="H9" i="4"/>
</calcChain>
</file>

<file path=xl/sharedStrings.xml><?xml version="1.0" encoding="utf-8"?>
<sst xmlns="http://schemas.openxmlformats.org/spreadsheetml/2006/main" count="110" uniqueCount="87">
  <si>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</si>
  <si>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</si>
  <si>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</si>
  <si>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</si>
  <si>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</si>
  <si>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</si>
  <si>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</si>
  <si>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</si>
  <si>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</si>
  <si>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</si>
  <si>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</si>
  <si>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</si>
  <si>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</si>
  <si>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</si>
  <si>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</si>
  <si>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</si>
  <si>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</si>
  <si>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</si>
  <si>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</si>
  <si>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</si>
  <si>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</si>
  <si>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</si>
  <si>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</si>
  <si>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</si>
  <si>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</si>
  <si>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</si>
  <si>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</si>
  <si>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</si>
  <si>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</si>
  <si>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</si>
  <si>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</si>
  <si>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</si>
  <si>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</si>
  <si>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</si>
  <si>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</si>
  <si>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</si>
  <si>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</si>
  <si>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</si>
  <si>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</si>
  <si>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</si>
  <si>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</si>
  <si>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</si>
  <si>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</si>
  <si>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</si>
  <si>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</si>
  <si>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</si>
  <si>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</si>
  <si>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</si>
  <si>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</si>
  <si>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</si>
  <si>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</si>
  <si>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</si>
  <si>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</si>
  <si>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</si>
  <si>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</si>
  <si>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</si>
  <si>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</si>
  <si>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</si>
  <si>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</si>
  <si>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</si>
  <si>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</si>
  <si>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</si>
  <si>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</si>
  <si>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</si>
  <si>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</si>
  <si>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</si>
  <si>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</si>
  <si>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</si>
  <si>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</si>
  <si>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</si>
  <si>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</si>
  <si>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</si>
  <si>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</si>
  <si>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page</t>
  </si>
  <si>
    <t>rate on CA</t>
  </si>
  <si>
    <t xml:space="preserve">CB -DAHISAR (EAST) Glorias BRANCH - ASHWINI NATHBABA KADAM AND MR NATHBABA MARUTI KADAM -Residential Flat No. 303, 3rd Floor, Building No 7, Wing - A, Neelyog Virat, Khot Kunva Road, Dhanajiwadi, Malad East, MUmbai, 400097  </t>
  </si>
  <si>
    <t>Lead No. 13961</t>
  </si>
  <si>
    <t xml:space="preserve">ASHWINI N.KADAM </t>
  </si>
  <si>
    <t xml:space="preserve">CB (DAHISAR (EAST) Glorias BRANCH) </t>
  </si>
  <si>
    <t>OC</t>
  </si>
  <si>
    <t xml:space="preserve">Agreement </t>
  </si>
  <si>
    <t>30.09.2022</t>
  </si>
  <si>
    <t>page 3</t>
  </si>
  <si>
    <t>BUA (10%)</t>
  </si>
  <si>
    <t>2 BHK</t>
  </si>
  <si>
    <t>Built up area (10%)</t>
  </si>
  <si>
    <t>3rd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</si>
</sst>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0" fillId="0" borderId="3" xfId="0" applyBorder="1"/>
    <xf numFmtId="0" fontId="0" fillId="0" borderId="5" xfId="0" applyBorder="1"/>
    <xf numFmtId="43" fontId="2" fillId="0" borderId="0" xfId="1" applyFont="1" applyFill="1" applyBorder="1"/>
    <xf numFmtId="0" fontId="2" fillId="2" borderId="4" xfId="0" applyFont="1" applyFill="1" applyBorder="1"/>
    <xf numFmtId="3" fontId="0" fillId="0" borderId="0" xfId="0" applyNumberFormat="1"/>
    <xf numFmtId="1" fontId="0" fillId="0" borderId="0" xfId="0" applyNumberFormat="1" applyAlignment="1">
      <alignment horizontal="right"/>
    </xf>
    <xf numFmtId="4" fontId="0" fillId="3" borderId="0" xfId="0" applyNumberFormat="1" applyFill="1"/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/>
    </xf>
    <xf numFmtId="0" fontId="0" fillId="0" borderId="0" xfId="0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16</xdr:col>
      <xdr:colOff>261415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AD943-7BA6-9BF0-A919-FD489D28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135" y="0"/>
          <a:ext cx="9383434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467896</xdr:colOff>
      <xdr:row>40</xdr:row>
      <xdr:rowOff>182064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1E8917-05EE-C73E-476D-38614572F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92696" cy="780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13</xdr:col>
      <xdr:colOff>220212</xdr:colOff>
      <xdr:row>85</xdr:row>
      <xdr:rowOff>163064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6923B5-B243-08F3-5964-856504D67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145012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88</xdr:row>
      <xdr:rowOff>19050</xdr:rowOff>
    </xdr:from>
    <xdr:to>
      <xdr:col>14</xdr:col>
      <xdr:colOff>163103</xdr:colOff>
      <xdr:row>112</xdr:row>
      <xdr:rowOff>105425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150398-26F6-228C-6E3A-B49C8B6E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175" y="16783050"/>
          <a:ext cx="8440328" cy="4658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14</xdr:col>
      <xdr:colOff>591824</xdr:colOff>
      <xdr:row>158</xdr:row>
      <xdr:rowOff>153565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007EFF-FB1E-5140-3BC2-6DD76BCC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907500"/>
          <a:ext cx="9126224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15</xdr:col>
      <xdr:colOff>449014</xdr:colOff>
      <xdr:row>203</xdr:row>
      <xdr:rowOff>39249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7C0E50-56A4-C97C-BF17-D5452EF9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480000"/>
          <a:ext cx="9593014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37</xdr:row>
      <xdr:rowOff>984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9FDAA9B-C8A5-373F-AC46-FA4E4268B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7049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14</xdr:col>
      <xdr:colOff>496560</xdr:colOff>
      <xdr:row>72</xdr:row>
      <xdr:rowOff>96141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9F2C846-553F-E4C0-BAF2-3F010D54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9030960" cy="6382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11</xdr:col>
      <xdr:colOff>267673</xdr:colOff>
      <xdr:row>109</xdr:row>
      <xdr:rowOff>86668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198E3D6-AB99-1CC3-A66C-DE88B44B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097000"/>
          <a:ext cx="6973273" cy="6754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14</xdr:col>
      <xdr:colOff>515613</xdr:colOff>
      <xdr:row>144</xdr:row>
      <xdr:rowOff>162825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637544F-E9E7-4D71-19CA-380FFC56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145500"/>
          <a:ext cx="9050013" cy="64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11</xdr:col>
      <xdr:colOff>239094</xdr:colOff>
      <xdr:row>183</xdr:row>
      <xdr:rowOff>48589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D7B40B-3BAE-A5E4-E65D-DFF08B7E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003500"/>
          <a:ext cx="6944694" cy="6906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14</xdr:col>
      <xdr:colOff>544192</xdr:colOff>
      <xdr:row>215</xdr:row>
      <xdr:rowOff>153192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45E7FD-B972-361E-492B-B25DA98F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433000"/>
          <a:ext cx="9078592" cy="5677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14</xdr:col>
      <xdr:colOff>582297</xdr:colOff>
      <xdr:row>252</xdr:row>
      <xdr:rowOff>10430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1A69FD-7025-23E1-EA70-4258C1ED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529000"/>
          <a:ext cx="9116697" cy="6487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14</xdr:col>
      <xdr:colOff>286981</xdr:colOff>
      <xdr:row>300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3CD6E-D573-432C-9A95-0B7B059A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8577500"/>
          <a:ext cx="8821381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14</xdr:col>
      <xdr:colOff>544192</xdr:colOff>
      <xdr:row>346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C33611-8851-B01E-9E5D-73A8D0212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531000"/>
          <a:ext cx="9078592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14</xdr:col>
      <xdr:colOff>544192</xdr:colOff>
      <xdr:row>383</xdr:row>
      <xdr:rowOff>105720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8BCF87-076B-429F-65B6-AB3990B5F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6294000"/>
          <a:ext cx="9078592" cy="6773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2" t="s">
        <v>43</v>
      </c>
      <c r="H2" s="113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3.42578125" customWidth="1"/>
    <col min="9" max="9" width="17.7109375" customWidth="1"/>
    <col min="11" max="11" width="12.5703125" customWidth="1"/>
  </cols>
  <sheetData>
    <row r="1" spans="1:13" x14ac:dyDescent="0.25">
      <c r="A1" s="7"/>
      <c r="B1" s="8"/>
      <c r="C1" s="8"/>
      <c r="D1" s="104"/>
    </row>
    <row r="2" spans="1:13" x14ac:dyDescent="0.25">
      <c r="A2" s="9"/>
      <c r="C2" s="96" t="s">
        <v>86</v>
      </c>
      <c r="D2" s="105"/>
      <c r="F2" s="5"/>
      <c r="G2" s="5"/>
      <c r="H2" s="96" t="s">
        <v>72</v>
      </c>
      <c r="I2" s="83" t="s">
        <v>36</v>
      </c>
      <c r="L2" t="s">
        <v>69</v>
      </c>
    </row>
    <row r="3" spans="1:13" ht="18.75" x14ac:dyDescent="0.3">
      <c r="A3" s="9" t="s">
        <v>8</v>
      </c>
      <c r="B3" s="11"/>
      <c r="C3" s="97">
        <f>C4+C5</f>
        <v>25500</v>
      </c>
      <c r="D3" s="99" t="s">
        <v>74</v>
      </c>
      <c r="F3" s="72" t="s">
        <v>66</v>
      </c>
      <c r="G3" s="83" t="s">
        <v>62</v>
      </c>
      <c r="H3" s="94">
        <v>53.78</v>
      </c>
      <c r="I3" s="117">
        <f>H3*10.764</f>
        <v>578.88792000000001</v>
      </c>
      <c r="J3" s="76"/>
      <c r="L3" t="s">
        <v>70</v>
      </c>
      <c r="M3">
        <v>522</v>
      </c>
    </row>
    <row r="4" spans="1:13" ht="30" x14ac:dyDescent="0.25">
      <c r="A4" s="12" t="s">
        <v>9</v>
      </c>
      <c r="B4" s="11"/>
      <c r="C4" s="97">
        <v>3000</v>
      </c>
      <c r="D4" s="106"/>
      <c r="F4" s="116" t="s">
        <v>84</v>
      </c>
      <c r="G4" s="83" t="s">
        <v>83</v>
      </c>
      <c r="H4" s="94">
        <v>59.16</v>
      </c>
      <c r="I4" s="117">
        <f>H4*10.764</f>
        <v>636.79823999999996</v>
      </c>
      <c r="J4" s="73"/>
      <c r="K4" s="3"/>
      <c r="L4" s="3"/>
    </row>
    <row r="5" spans="1:13" x14ac:dyDescent="0.25">
      <c r="A5" s="9" t="s">
        <v>10</v>
      </c>
      <c r="B5" s="11"/>
      <c r="C5" s="97">
        <v>22500</v>
      </c>
      <c r="D5" s="106"/>
      <c r="F5" s="5"/>
      <c r="G5" s="73"/>
      <c r="H5" s="73"/>
      <c r="I5" s="117"/>
    </row>
    <row r="6" spans="1:13" x14ac:dyDescent="0.25">
      <c r="A6" s="9" t="s">
        <v>11</v>
      </c>
      <c r="B6" s="11"/>
      <c r="C6" s="97">
        <f>C4</f>
        <v>3000</v>
      </c>
      <c r="D6" s="106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3" t="s">
        <v>79</v>
      </c>
      <c r="E8" s="83">
        <v>2022</v>
      </c>
      <c r="F8" s="5"/>
    </row>
    <row r="9" spans="1:13" x14ac:dyDescent="0.25">
      <c r="A9" s="9" t="s">
        <v>14</v>
      </c>
      <c r="B9" s="13"/>
      <c r="C9" s="4">
        <v>60</v>
      </c>
      <c r="D9" s="84"/>
      <c r="E9" s="83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98">
        <f>C10%</f>
        <v>0</v>
      </c>
      <c r="D11" s="98"/>
      <c r="E11" s="3"/>
    </row>
    <row r="12" spans="1:13" x14ac:dyDescent="0.25">
      <c r="A12" s="9" t="s">
        <v>16</v>
      </c>
      <c r="B12" s="11"/>
      <c r="C12" s="97">
        <f>C6*C11</f>
        <v>0</v>
      </c>
      <c r="D12" s="106"/>
      <c r="E12" s="73"/>
    </row>
    <row r="13" spans="1:13" x14ac:dyDescent="0.25">
      <c r="A13" s="9" t="s">
        <v>17</v>
      </c>
      <c r="B13" s="11"/>
      <c r="C13" s="97">
        <f>C6-C12</f>
        <v>3000</v>
      </c>
      <c r="D13" s="106"/>
    </row>
    <row r="14" spans="1:13" x14ac:dyDescent="0.25">
      <c r="A14" s="9" t="s">
        <v>10</v>
      </c>
      <c r="B14" s="11"/>
      <c r="C14" s="97">
        <f>C5</f>
        <v>22500</v>
      </c>
      <c r="D14" s="106"/>
      <c r="F14" s="71"/>
      <c r="G14" s="71"/>
      <c r="H14" s="4"/>
    </row>
    <row r="15" spans="1:13" x14ac:dyDescent="0.25">
      <c r="B15" s="11"/>
      <c r="C15" s="97"/>
      <c r="D15" s="106"/>
      <c r="G15">
        <f>H15/1.2</f>
        <v>0</v>
      </c>
      <c r="H15" s="4"/>
    </row>
    <row r="16" spans="1:13" x14ac:dyDescent="0.25">
      <c r="A16" s="15" t="s">
        <v>18</v>
      </c>
      <c r="B16" s="16"/>
      <c r="C16" s="99">
        <f>C14+C13</f>
        <v>25500</v>
      </c>
      <c r="D16" s="99"/>
      <c r="E16" s="31">
        <f>C3-23030</f>
        <v>2470</v>
      </c>
      <c r="H16" s="71"/>
    </row>
    <row r="17" spans="1:9" x14ac:dyDescent="0.25">
      <c r="B17" s="13"/>
      <c r="C17" s="4"/>
      <c r="D17" s="4"/>
      <c r="H17" s="71"/>
    </row>
    <row r="18" spans="1:9" ht="16.5" x14ac:dyDescent="0.3">
      <c r="A18" s="107" t="s">
        <v>62</v>
      </c>
      <c r="B18" s="5"/>
      <c r="C18" s="100">
        <v>579</v>
      </c>
      <c r="D18" s="100"/>
      <c r="E18" s="91"/>
      <c r="H18" s="93"/>
    </row>
    <row r="19" spans="1:9" x14ac:dyDescent="0.25">
      <c r="A19" s="9"/>
      <c r="B19" s="4"/>
      <c r="C19" s="101">
        <f>C18*C16</f>
        <v>14764500</v>
      </c>
      <c r="D19" t="s">
        <v>41</v>
      </c>
      <c r="E19" s="92"/>
      <c r="F19" s="31"/>
      <c r="H19" s="4"/>
    </row>
    <row r="20" spans="1:9" x14ac:dyDescent="0.25">
      <c r="A20" s="9"/>
      <c r="B20" s="31"/>
      <c r="C20" s="31">
        <f>C19*0.9</f>
        <v>13288050</v>
      </c>
      <c r="D20" t="s">
        <v>19</v>
      </c>
      <c r="E20" s="75"/>
      <c r="F20" s="6"/>
      <c r="H20" s="71"/>
    </row>
    <row r="21" spans="1:9" x14ac:dyDescent="0.25">
      <c r="A21" s="9"/>
      <c r="C21" s="31">
        <f>C19*80%</f>
        <v>11811600</v>
      </c>
      <c r="D21" t="s">
        <v>20</v>
      </c>
      <c r="E21" s="75"/>
      <c r="F21" s="31"/>
    </row>
    <row r="22" spans="1:9" x14ac:dyDescent="0.25">
      <c r="A22" s="9"/>
      <c r="E22" s="75"/>
    </row>
    <row r="23" spans="1:9" x14ac:dyDescent="0.25">
      <c r="A23" s="17" t="s">
        <v>21</v>
      </c>
      <c r="B23" s="18"/>
      <c r="C23" s="102">
        <f>C4*D23</f>
        <v>1910700.0000000002</v>
      </c>
      <c r="D23" s="102">
        <f>C18*1.1</f>
        <v>636.90000000000009</v>
      </c>
      <c r="E23" s="75"/>
      <c r="I23" s="92"/>
    </row>
    <row r="24" spans="1:9" x14ac:dyDescent="0.25">
      <c r="A24" s="9" t="s">
        <v>22</v>
      </c>
      <c r="E24" s="3"/>
      <c r="I24" s="75"/>
    </row>
    <row r="25" spans="1:9" x14ac:dyDescent="0.25">
      <c r="A25" s="19" t="s">
        <v>23</v>
      </c>
      <c r="B25" s="10"/>
      <c r="C25" s="31">
        <f>C19*0.025/12</f>
        <v>30759.375</v>
      </c>
      <c r="D25" s="31"/>
      <c r="E25" s="75"/>
      <c r="I25" s="75"/>
    </row>
    <row r="26" spans="1:9" x14ac:dyDescent="0.25">
      <c r="C26" s="31"/>
      <c r="D26" s="31"/>
      <c r="F26" s="73" t="s">
        <v>76</v>
      </c>
    </row>
    <row r="27" spans="1:9" x14ac:dyDescent="0.25">
      <c r="A27" s="5" t="s">
        <v>75</v>
      </c>
      <c r="B27" s="5"/>
      <c r="C27" s="103"/>
      <c r="D27" s="103"/>
    </row>
    <row r="28" spans="1:9" x14ac:dyDescent="0.25">
      <c r="D28" s="71"/>
    </row>
    <row r="29" spans="1:9" x14ac:dyDescent="0.25">
      <c r="A29" t="s">
        <v>80</v>
      </c>
      <c r="G29" s="3"/>
      <c r="H29" s="3"/>
    </row>
    <row r="30" spans="1:9" ht="18.75" x14ac:dyDescent="0.3">
      <c r="A30" t="s">
        <v>81</v>
      </c>
      <c r="B30" s="6">
        <v>9430000</v>
      </c>
      <c r="E30" s="114" t="s">
        <v>78</v>
      </c>
      <c r="F30" s="114"/>
      <c r="G30" s="3"/>
      <c r="H30" s="3"/>
    </row>
    <row r="31" spans="1:9" ht="18.75" x14ac:dyDescent="0.3">
      <c r="E31" s="114" t="s">
        <v>77</v>
      </c>
      <c r="F31" s="114"/>
      <c r="G31" s="3"/>
      <c r="H31" s="3"/>
    </row>
    <row r="32" spans="1:9" ht="18.75" x14ac:dyDescent="0.3">
      <c r="E32" s="95" t="s">
        <v>41</v>
      </c>
      <c r="F32" s="95">
        <f>C19</f>
        <v>14764500</v>
      </c>
      <c r="G32" s="3"/>
      <c r="H32" s="3"/>
    </row>
    <row r="33" spans="1:8" ht="18.75" x14ac:dyDescent="0.3">
      <c r="E33" s="95" t="s">
        <v>19</v>
      </c>
      <c r="F33" s="95">
        <f>F32*90%</f>
        <v>13288050</v>
      </c>
      <c r="G33" s="3"/>
      <c r="H33" s="75">
        <f>F32*80</f>
        <v>1181160000</v>
      </c>
    </row>
    <row r="34" spans="1:8" ht="18.75" x14ac:dyDescent="0.3">
      <c r="E34" s="95" t="s">
        <v>20</v>
      </c>
      <c r="F34" s="95">
        <f>F32*80%</f>
        <v>11811600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3" sqref="O3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9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85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83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f>66.1*10.764</f>
        <v>711.5003999999999</v>
      </c>
      <c r="C2">
        <f>B2*1.1</f>
        <v>782.65044</v>
      </c>
      <c r="D2" s="85">
        <f>C2*1.2</f>
        <v>939.18052799999998</v>
      </c>
      <c r="E2" s="85">
        <v>12100000</v>
      </c>
      <c r="F2" s="85">
        <f>E2/B2</f>
        <v>17006.315105374502</v>
      </c>
      <c r="G2" s="77">
        <f>E2/C2</f>
        <v>15460.286459431365</v>
      </c>
      <c r="H2">
        <f>E2/D2</f>
        <v>12883.572049526138</v>
      </c>
      <c r="O2" s="108"/>
      <c r="P2" s="85"/>
      <c r="Q2" s="85"/>
      <c r="R2" s="85" t="e">
        <f t="shared" ref="R2:R3" si="0">Q2/O2</f>
        <v>#DIV/0!</v>
      </c>
      <c r="S2" s="85" t="e">
        <f t="shared" ref="S2:S7" si="1">Q2/P2</f>
        <v>#DIV/0!</v>
      </c>
      <c r="T2" s="85"/>
      <c r="U2" s="86">
        <v>2022</v>
      </c>
      <c r="V2" s="3"/>
      <c r="W2" s="3"/>
      <c r="X2" s="3"/>
      <c r="Y2" s="3"/>
      <c r="AB2" s="33"/>
    </row>
    <row r="3" spans="1:32" x14ac:dyDescent="0.25">
      <c r="B3" s="109">
        <v>674</v>
      </c>
      <c r="C3">
        <f t="shared" ref="C3:C12" si="2">B3*1.1</f>
        <v>741.40000000000009</v>
      </c>
      <c r="D3" s="85">
        <f t="shared" ref="D3" si="3">C3*1.2</f>
        <v>889.68000000000006</v>
      </c>
      <c r="E3" s="85">
        <v>17500000</v>
      </c>
      <c r="F3" s="110">
        <f t="shared" ref="F3:F6" si="4">E3/B3</f>
        <v>25964.39169139466</v>
      </c>
      <c r="G3" s="77">
        <f t="shared" ref="G3:G8" si="5">E3/C3</f>
        <v>23603.992446722415</v>
      </c>
      <c r="H3">
        <f t="shared" ref="H3:H8" si="6">E3/D3</f>
        <v>19669.993705602014</v>
      </c>
      <c r="I3">
        <v>10</v>
      </c>
      <c r="J3">
        <v>1013</v>
      </c>
      <c r="N3">
        <v>44.82</v>
      </c>
      <c r="O3" s="108">
        <f>N3*10.764</f>
        <v>482.44247999999999</v>
      </c>
      <c r="P3" s="85">
        <f>O3*1.1</f>
        <v>530.68672800000002</v>
      </c>
      <c r="Q3" s="85">
        <v>12300000</v>
      </c>
      <c r="R3" s="110">
        <f t="shared" si="0"/>
        <v>25495.267332180203</v>
      </c>
      <c r="S3" s="85">
        <f t="shared" si="1"/>
        <v>23177.515756527453</v>
      </c>
      <c r="T3" s="85"/>
      <c r="U3" s="86"/>
      <c r="V3" s="3"/>
      <c r="W3" s="3"/>
      <c r="X3" s="3"/>
      <c r="Y3" s="3"/>
      <c r="AF3" s="33"/>
    </row>
    <row r="4" spans="1:32" x14ac:dyDescent="0.25">
      <c r="B4" s="71">
        <f>C4/1.1</f>
        <v>743.80165289256183</v>
      </c>
      <c r="C4">
        <f>D4/1.1</f>
        <v>818.18181818181813</v>
      </c>
      <c r="D4" s="85">
        <v>900</v>
      </c>
      <c r="E4" s="85">
        <v>19300000</v>
      </c>
      <c r="F4" s="111">
        <f t="shared" si="4"/>
        <v>25947.777777777785</v>
      </c>
      <c r="G4" s="77">
        <f t="shared" si="5"/>
        <v>23588.888888888891</v>
      </c>
      <c r="H4">
        <f t="shared" si="6"/>
        <v>21444.444444444445</v>
      </c>
      <c r="I4">
        <v>3</v>
      </c>
      <c r="J4">
        <v>304</v>
      </c>
      <c r="N4">
        <v>79.400000000000006</v>
      </c>
      <c r="O4" s="108">
        <f t="shared" ref="O4:O8" si="7">N4*10.764</f>
        <v>854.66160000000002</v>
      </c>
      <c r="P4" s="85">
        <f t="shared" ref="P4:P11" si="8">O4*1.1</f>
        <v>940.12776000000008</v>
      </c>
      <c r="Q4" s="85">
        <v>26000000</v>
      </c>
      <c r="R4" s="85">
        <f>Q4/O4</f>
        <v>30421.397193930323</v>
      </c>
      <c r="S4" s="85">
        <f t="shared" si="1"/>
        <v>27655.815630845747</v>
      </c>
      <c r="T4" s="85"/>
      <c r="U4" s="86"/>
      <c r="V4" s="3"/>
      <c r="W4" s="3"/>
      <c r="X4" s="3"/>
      <c r="Y4" s="3"/>
    </row>
    <row r="5" spans="1:32" x14ac:dyDescent="0.25">
      <c r="B5" s="71">
        <v>643</v>
      </c>
      <c r="C5">
        <f t="shared" si="2"/>
        <v>707.30000000000007</v>
      </c>
      <c r="D5" s="85">
        <f t="shared" ref="D5" si="9">C5*1.2</f>
        <v>848.7600000000001</v>
      </c>
      <c r="E5" s="85">
        <v>18100000</v>
      </c>
      <c r="F5" s="119">
        <f t="shared" si="4"/>
        <v>28149.300155520996</v>
      </c>
      <c r="G5" s="77">
        <f t="shared" si="5"/>
        <v>25590.272868655447</v>
      </c>
      <c r="H5">
        <f t="shared" si="6"/>
        <v>21325.227390546206</v>
      </c>
      <c r="I5">
        <v>14</v>
      </c>
      <c r="J5">
        <v>1406</v>
      </c>
      <c r="N5">
        <v>47.496000000000002</v>
      </c>
      <c r="O5" s="108">
        <f t="shared" si="7"/>
        <v>511.24694399999998</v>
      </c>
      <c r="P5" s="85">
        <f t="shared" si="8"/>
        <v>562.37163840000005</v>
      </c>
      <c r="Q5" s="85">
        <v>13800000</v>
      </c>
      <c r="R5" s="119">
        <f>Q5/O5</f>
        <v>26992.826386459536</v>
      </c>
      <c r="S5" s="85">
        <f t="shared" si="1"/>
        <v>24538.933078599573</v>
      </c>
      <c r="T5" s="85"/>
      <c r="U5" s="86"/>
      <c r="V5" s="3"/>
      <c r="W5" s="3"/>
      <c r="X5" s="3"/>
      <c r="Y5" s="3"/>
    </row>
    <row r="6" spans="1:32" x14ac:dyDescent="0.25">
      <c r="B6">
        <f>C6/1.1</f>
        <v>819.83471074380157</v>
      </c>
      <c r="C6">
        <f>D6/1.1</f>
        <v>901.81818181818176</v>
      </c>
      <c r="D6" s="85">
        <v>992</v>
      </c>
      <c r="E6" s="85">
        <v>21300000</v>
      </c>
      <c r="F6" s="119">
        <f t="shared" si="4"/>
        <v>25980.846774193553</v>
      </c>
      <c r="G6" s="77">
        <f t="shared" si="5"/>
        <v>23618.951612903227</v>
      </c>
      <c r="H6">
        <f t="shared" si="6"/>
        <v>21471.774193548386</v>
      </c>
      <c r="I6">
        <v>22</v>
      </c>
      <c r="J6">
        <v>2203</v>
      </c>
      <c r="O6" s="108">
        <f>P6/1.1</f>
        <v>678.03414545454541</v>
      </c>
      <c r="P6" s="85">
        <f>69.29*10.764</f>
        <v>745.83756000000005</v>
      </c>
      <c r="Q6" s="85">
        <v>18000000</v>
      </c>
      <c r="R6" s="111">
        <f>Q6/O6</f>
        <v>26547.33558873061</v>
      </c>
      <c r="S6" s="85">
        <f t="shared" si="1"/>
        <v>24133.941444300552</v>
      </c>
      <c r="T6" s="85"/>
      <c r="U6" s="86"/>
      <c r="V6" s="3"/>
      <c r="W6" s="3"/>
      <c r="X6" s="3"/>
      <c r="Y6" s="3"/>
    </row>
    <row r="7" spans="1:32" x14ac:dyDescent="0.25">
      <c r="B7">
        <v>700</v>
      </c>
      <c r="C7">
        <f t="shared" si="2"/>
        <v>770.00000000000011</v>
      </c>
      <c r="D7" s="85">
        <f t="shared" ref="D7" si="10">C7*1.2</f>
        <v>924.00000000000011</v>
      </c>
      <c r="E7" s="85">
        <v>20500000</v>
      </c>
      <c r="F7" s="119">
        <f t="shared" ref="F7:F14" si="11">ROUND((E7/B7),0)</f>
        <v>29286</v>
      </c>
      <c r="G7" s="77">
        <f t="shared" si="5"/>
        <v>26623.376623376618</v>
      </c>
      <c r="H7">
        <f t="shared" si="6"/>
        <v>22186.147186147184</v>
      </c>
      <c r="I7">
        <v>20</v>
      </c>
      <c r="J7">
        <v>2005</v>
      </c>
      <c r="O7" s="108">
        <f>P7/1.1</f>
        <v>700.05141818181812</v>
      </c>
      <c r="P7" s="85">
        <f>71.54*10.764</f>
        <v>770.05655999999999</v>
      </c>
      <c r="Q7" s="85">
        <v>18500000</v>
      </c>
      <c r="R7" s="85">
        <f t="shared" ref="R7:R9" si="12">Q7/O7</f>
        <v>26426.63027245687</v>
      </c>
      <c r="S7" s="85">
        <f t="shared" si="1"/>
        <v>24024.209338597153</v>
      </c>
      <c r="T7" s="85"/>
      <c r="U7" s="86"/>
      <c r="V7" s="3"/>
      <c r="W7" s="3"/>
      <c r="X7" s="3"/>
      <c r="Y7" s="3"/>
    </row>
    <row r="8" spans="1:32" x14ac:dyDescent="0.25">
      <c r="B8">
        <f>C8/1.1</f>
        <v>454.5454545454545</v>
      </c>
      <c r="C8">
        <v>500</v>
      </c>
      <c r="D8" s="85">
        <f t="shared" ref="D8" si="13">C8*1.2</f>
        <v>600</v>
      </c>
      <c r="E8" s="85">
        <v>14500000</v>
      </c>
      <c r="F8" s="119">
        <f t="shared" si="11"/>
        <v>31900</v>
      </c>
      <c r="G8" s="77">
        <f t="shared" si="5"/>
        <v>29000</v>
      </c>
      <c r="H8">
        <f t="shared" si="6"/>
        <v>24166.666666666668</v>
      </c>
      <c r="O8" s="108">
        <f t="shared" si="7"/>
        <v>0</v>
      </c>
      <c r="P8" s="85">
        <f t="shared" si="8"/>
        <v>0</v>
      </c>
      <c r="Q8" s="85"/>
      <c r="R8" s="85" t="e">
        <f t="shared" si="12"/>
        <v>#DIV/0!</v>
      </c>
      <c r="S8" s="85"/>
      <c r="T8" s="85"/>
      <c r="U8" s="86"/>
      <c r="V8" s="3"/>
      <c r="W8" s="3"/>
      <c r="X8" s="3"/>
      <c r="Y8" s="3"/>
    </row>
    <row r="9" spans="1:32" x14ac:dyDescent="0.25">
      <c r="B9">
        <v>1029</v>
      </c>
      <c r="C9">
        <f t="shared" si="2"/>
        <v>1131.9000000000001</v>
      </c>
      <c r="D9" s="85">
        <f t="shared" ref="D9" si="14">C9*1.2</f>
        <v>1358.28</v>
      </c>
      <c r="E9" s="85">
        <v>21500000</v>
      </c>
      <c r="F9" s="119">
        <f t="shared" si="11"/>
        <v>20894</v>
      </c>
      <c r="G9" s="77">
        <f t="shared" ref="G9" si="15">F9/C9</f>
        <v>18.459227846982948</v>
      </c>
      <c r="H9">
        <f t="shared" ref="H9:H13" si="16">F9/D9</f>
        <v>15.382689872485791</v>
      </c>
      <c r="O9" s="85"/>
      <c r="P9" s="85">
        <f t="shared" si="8"/>
        <v>0</v>
      </c>
      <c r="Q9" s="85"/>
      <c r="R9" s="85" t="e">
        <f t="shared" si="12"/>
        <v>#DIV/0!</v>
      </c>
      <c r="S9" s="85"/>
      <c r="T9" s="85"/>
      <c r="U9" s="3"/>
      <c r="V9" s="3"/>
      <c r="W9" s="3"/>
      <c r="X9" s="3"/>
      <c r="Y9" s="3"/>
    </row>
    <row r="10" spans="1:32" ht="16.5" x14ac:dyDescent="0.3">
      <c r="B10">
        <v>498</v>
      </c>
      <c r="C10">
        <f t="shared" si="2"/>
        <v>547.80000000000007</v>
      </c>
      <c r="D10" s="85">
        <f t="shared" ref="D10:D11" si="17">C10*1.2</f>
        <v>657.36</v>
      </c>
      <c r="E10" s="85">
        <v>12100000</v>
      </c>
      <c r="F10" s="111">
        <f t="shared" si="11"/>
        <v>24297</v>
      </c>
      <c r="G10">
        <f t="shared" ref="G10:G14" si="18">ROUND((E10/C10),0)</f>
        <v>22088</v>
      </c>
      <c r="H10">
        <f t="shared" si="16"/>
        <v>36.961482292807595</v>
      </c>
      <c r="O10" s="85"/>
      <c r="P10" s="85">
        <f t="shared" si="8"/>
        <v>0</v>
      </c>
      <c r="Q10" s="85"/>
      <c r="R10" s="85" t="e">
        <f>T10/#REF!</f>
        <v>#REF!</v>
      </c>
      <c r="S10" s="85"/>
      <c r="T10" s="85"/>
      <c r="U10" s="3"/>
      <c r="V10" s="3"/>
      <c r="W10" s="87"/>
      <c r="X10" s="88"/>
      <c r="Y10" s="88"/>
      <c r="Z10" s="22"/>
      <c r="AA10" s="22"/>
      <c r="AB10" s="22"/>
      <c r="AC10" s="22"/>
      <c r="AD10" s="22"/>
    </row>
    <row r="11" spans="1:32" ht="18.75" x14ac:dyDescent="0.25">
      <c r="B11">
        <v>647</v>
      </c>
      <c r="C11">
        <f t="shared" si="2"/>
        <v>711.7</v>
      </c>
      <c r="D11" s="85">
        <f t="shared" si="17"/>
        <v>854.04000000000008</v>
      </c>
      <c r="E11" s="85">
        <v>14500000</v>
      </c>
      <c r="F11" s="118">
        <f t="shared" si="11"/>
        <v>22411</v>
      </c>
      <c r="G11">
        <f t="shared" si="18"/>
        <v>20374</v>
      </c>
      <c r="H11">
        <f t="shared" si="16"/>
        <v>26.241159664652706</v>
      </c>
      <c r="P11" s="85">
        <f t="shared" si="8"/>
        <v>0</v>
      </c>
      <c r="Q11" s="85"/>
      <c r="S11" s="85"/>
      <c r="T11" s="85"/>
      <c r="U11" s="3"/>
      <c r="V11" s="3"/>
      <c r="W11" s="89"/>
      <c r="X11" s="3"/>
      <c r="Y11" s="3"/>
    </row>
    <row r="12" spans="1:32" x14ac:dyDescent="0.25">
      <c r="B12">
        <v>720</v>
      </c>
      <c r="C12">
        <f t="shared" si="2"/>
        <v>792.00000000000011</v>
      </c>
      <c r="D12">
        <f t="shared" ref="D12:D14" si="19">C12*1.2</f>
        <v>950.40000000000009</v>
      </c>
      <c r="E12" s="85">
        <v>16000000</v>
      </c>
      <c r="F12" s="118">
        <f t="shared" si="11"/>
        <v>22222</v>
      </c>
      <c r="G12">
        <f t="shared" si="18"/>
        <v>20202</v>
      </c>
      <c r="H12">
        <f t="shared" si="16"/>
        <v>23.381734006734003</v>
      </c>
      <c r="I12">
        <f t="shared" ref="I12:I14" si="20">U12</f>
        <v>0</v>
      </c>
      <c r="J12">
        <f t="shared" ref="J12:J14" si="21">V12</f>
        <v>0</v>
      </c>
      <c r="P12" s="85" t="e">
        <f>#REF!*1.1</f>
        <v>#REF!</v>
      </c>
      <c r="Q12" s="85"/>
      <c r="S12" s="85"/>
      <c r="T12" s="8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22">B13*1.1</f>
        <v>0</v>
      </c>
      <c r="D13">
        <f t="shared" si="19"/>
        <v>0</v>
      </c>
      <c r="E13" s="85"/>
      <c r="F13" t="e">
        <f t="shared" si="11"/>
        <v>#DIV/0!</v>
      </c>
      <c r="G13" t="e">
        <f t="shared" si="18"/>
        <v>#DIV/0!</v>
      </c>
      <c r="H13" t="e">
        <f t="shared" si="16"/>
        <v>#DIV/0!</v>
      </c>
      <c r="I13">
        <f t="shared" si="20"/>
        <v>0</v>
      </c>
      <c r="J13">
        <f t="shared" si="21"/>
        <v>0</v>
      </c>
      <c r="S13" s="85"/>
      <c r="T13" s="8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22"/>
        <v>0</v>
      </c>
      <c r="D14">
        <f t="shared" si="19"/>
        <v>0</v>
      </c>
      <c r="E14" s="85"/>
      <c r="F14" t="e">
        <f t="shared" si="11"/>
        <v>#DIV/0!</v>
      </c>
      <c r="G14" t="e">
        <f t="shared" si="18"/>
        <v>#DIV/0!</v>
      </c>
      <c r="H14" t="e">
        <f t="shared" ref="H14" si="23">ROUND((E14/D14),0)</f>
        <v>#DIV/0!</v>
      </c>
      <c r="I14">
        <f t="shared" si="20"/>
        <v>0</v>
      </c>
      <c r="J14">
        <f t="shared" si="21"/>
        <v>0</v>
      </c>
      <c r="S14" s="85"/>
      <c r="T14" s="8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4">B15*1.2</f>
        <v>0</v>
      </c>
      <c r="D15">
        <f t="shared" ref="D15:D18" si="25">C15*1.2</f>
        <v>0</v>
      </c>
      <c r="E15" s="85"/>
      <c r="F15" t="e">
        <f t="shared" ref="F15:F18" si="26">ROUND((E15/B15),0)</f>
        <v>#DIV/0!</v>
      </c>
      <c r="G15" t="e">
        <f t="shared" ref="G15:G18" si="27">ROUND((E15/C15),0)</f>
        <v>#DIV/0!</v>
      </c>
      <c r="H15" t="e">
        <f t="shared" ref="H15:H18" si="28">ROUND((E15/D15),0)</f>
        <v>#DIV/0!</v>
      </c>
      <c r="I15">
        <f t="shared" ref="I15:J18" si="29">U15</f>
        <v>0</v>
      </c>
      <c r="J15">
        <f t="shared" si="29"/>
        <v>0</v>
      </c>
      <c r="S15" s="85"/>
      <c r="T15" s="8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30">B16*1.2</f>
        <v>0</v>
      </c>
      <c r="D16">
        <f t="shared" si="25"/>
        <v>0</v>
      </c>
      <c r="E16" s="85"/>
      <c r="F16" t="e">
        <f t="shared" si="26"/>
        <v>#DIV/0!</v>
      </c>
      <c r="G16" t="e">
        <f t="shared" si="27"/>
        <v>#DIV/0!</v>
      </c>
      <c r="H16" t="e">
        <f t="shared" si="28"/>
        <v>#DIV/0!</v>
      </c>
      <c r="I16">
        <f t="shared" si="29"/>
        <v>0</v>
      </c>
      <c r="J16">
        <f t="shared" si="29"/>
        <v>0</v>
      </c>
      <c r="S16" s="85"/>
      <c r="T16" s="85"/>
    </row>
    <row r="17" spans="1:25" x14ac:dyDescent="0.25">
      <c r="B17">
        <f t="shared" ref="B17:B18" si="31">O17</f>
        <v>0</v>
      </c>
      <c r="C17">
        <f t="shared" si="30"/>
        <v>0</v>
      </c>
      <c r="D17">
        <f t="shared" si="25"/>
        <v>0</v>
      </c>
      <c r="E17" s="85"/>
      <c r="F17" t="e">
        <f t="shared" si="26"/>
        <v>#DIV/0!</v>
      </c>
      <c r="G17" t="e">
        <f t="shared" si="27"/>
        <v>#DIV/0!</v>
      </c>
      <c r="H17" t="e">
        <f t="shared" si="28"/>
        <v>#DIV/0!</v>
      </c>
      <c r="I17">
        <f t="shared" si="29"/>
        <v>0</v>
      </c>
      <c r="J17">
        <f t="shared" si="29"/>
        <v>0</v>
      </c>
      <c r="S17" s="85"/>
      <c r="T17" s="85"/>
    </row>
    <row r="18" spans="1:25" x14ac:dyDescent="0.25">
      <c r="B18">
        <f t="shared" si="31"/>
        <v>0</v>
      </c>
      <c r="C18">
        <f t="shared" si="30"/>
        <v>0</v>
      </c>
      <c r="D18">
        <f t="shared" si="25"/>
        <v>0</v>
      </c>
      <c r="E18" s="85"/>
      <c r="F18" t="e">
        <f t="shared" si="26"/>
        <v>#DIV/0!</v>
      </c>
      <c r="G18" t="e">
        <f t="shared" si="27"/>
        <v>#DIV/0!</v>
      </c>
      <c r="H18" t="e">
        <f t="shared" si="28"/>
        <v>#DIV/0!</v>
      </c>
      <c r="I18">
        <f t="shared" si="29"/>
        <v>0</v>
      </c>
      <c r="J18">
        <f t="shared" si="29"/>
        <v>0</v>
      </c>
      <c r="S18" s="85"/>
      <c r="T18" s="85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0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>
      <selection activeCell="B1" sqref="B1"/>
    </sheetView>
  </sheetViews>
  <sheetFormatPr defaultRowHeight="15" x14ac:dyDescent="0.25"/>
  <sheetData>
    <row r="117" spans="6:13" x14ac:dyDescent="0.25">
      <c r="F117" s="115" t="s">
        <v>55</v>
      </c>
      <c r="G117" s="115"/>
      <c r="H117" s="115"/>
      <c r="I117" s="115"/>
      <c r="J117" s="115"/>
      <c r="K117" s="115"/>
      <c r="L117" s="115"/>
      <c r="M117" s="11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59:R168"/>
  <sheetViews>
    <sheetView workbookViewId="0"/>
  </sheetViews>
  <sheetFormatPr defaultRowHeight="15" x14ac:dyDescent="0.25"/>
  <sheetData>
    <row r="59" spans="15:15" x14ac:dyDescent="0.25">
      <c r="O59" t="s">
        <v>82</v>
      </c>
    </row>
    <row r="99" spans="16:17" x14ac:dyDescent="0.25">
      <c r="P99" t="s">
        <v>73</v>
      </c>
      <c r="Q99">
        <v>11</v>
      </c>
    </row>
    <row r="122" spans="17:18" x14ac:dyDescent="0.25">
      <c r="Q122" t="s">
        <v>73</v>
      </c>
      <c r="R122">
        <v>18</v>
      </c>
    </row>
    <row r="168" spans="17:18" x14ac:dyDescent="0.25">
      <c r="Q168" t="s">
        <v>73</v>
      </c>
      <c r="R168">
        <v>22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86" workbookViewId="0">
      <selection activeCell="A349" sqref="A34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2025-01-28T10:38:59Z</dcterms:modified>
</cp:coreProperties>
</file>