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7"/>
  </bookViews>
  <sheets>
    <sheet name="Depreciation" sheetId="25" r:id="rId1"/>
    <sheet name="Sale plan" sheetId="24" r:id="rId2"/>
    <sheet name="Calculation" sheetId="23" r:id="rId3"/>
    <sheet name="Sheet14" sheetId="47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Plan Area" sheetId="44" r:id="rId1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5"/>
  <c r="P20" i="4"/>
  <c r="Q20" s="1"/>
  <c r="B20" s="1"/>
  <c r="J20"/>
  <c r="I20"/>
  <c r="E20"/>
  <c r="A20"/>
  <c r="P19"/>
  <c r="Q19" s="1"/>
  <c r="B19" s="1"/>
  <c r="J19"/>
  <c r="I19"/>
  <c r="E19"/>
  <c r="A19"/>
  <c r="P18"/>
  <c r="Q18" s="1"/>
  <c r="B18" s="1"/>
  <c r="J18"/>
  <c r="I18"/>
  <c r="E18"/>
  <c r="A18"/>
  <c r="P17"/>
  <c r="Q17" s="1"/>
  <c r="B17" s="1"/>
  <c r="J17"/>
  <c r="I17"/>
  <c r="E17"/>
  <c r="A17"/>
  <c r="P16"/>
  <c r="Q16" s="1"/>
  <c r="B16" s="1"/>
  <c r="J16"/>
  <c r="I16"/>
  <c r="E16"/>
  <c r="A16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P2"/>
  <c r="Q2" s="1"/>
  <c r="B2" s="1"/>
  <c r="J2"/>
  <c r="I2"/>
  <c r="E2"/>
  <c r="A2"/>
  <c r="C17" l="1"/>
  <c r="F17"/>
  <c r="F16"/>
  <c r="C16"/>
  <c r="C20"/>
  <c r="F20"/>
  <c r="F19"/>
  <c r="C19"/>
  <c r="F18"/>
  <c r="C18"/>
  <c r="F10"/>
  <c r="C10"/>
  <c r="F9"/>
  <c r="C9"/>
  <c r="F8"/>
  <c r="C8"/>
  <c r="F7"/>
  <c r="C7"/>
  <c r="F11"/>
  <c r="C11"/>
  <c r="F3"/>
  <c r="C3"/>
  <c r="F2"/>
  <c r="C2"/>
  <c r="F6"/>
  <c r="C6"/>
  <c r="F5"/>
  <c r="C5"/>
  <c r="F4"/>
  <c r="C4"/>
  <c r="F23" i="44"/>
  <c r="G23" s="1"/>
  <c r="G19"/>
  <c r="G17"/>
  <c r="G11"/>
  <c r="G15"/>
  <c r="F15"/>
  <c r="F11"/>
  <c r="F14"/>
  <c r="F13"/>
  <c r="F17"/>
  <c r="F6"/>
  <c r="F7"/>
  <c r="F8"/>
  <c r="F9"/>
  <c r="F10"/>
  <c r="D18" i="4" l="1"/>
  <c r="H18" s="1"/>
  <c r="G18"/>
  <c r="D19"/>
  <c r="H19" s="1"/>
  <c r="G19"/>
  <c r="G16"/>
  <c r="D16"/>
  <c r="H16" s="1"/>
  <c r="G20"/>
  <c r="D20"/>
  <c r="H20" s="1"/>
  <c r="D17"/>
  <c r="H17" s="1"/>
  <c r="G17"/>
  <c r="G7"/>
  <c r="D7"/>
  <c r="H7" s="1"/>
  <c r="G9"/>
  <c r="D9"/>
  <c r="H9" s="1"/>
  <c r="G11"/>
  <c r="D11"/>
  <c r="H11" s="1"/>
  <c r="G8"/>
  <c r="D8"/>
  <c r="H8" s="1"/>
  <c r="D10"/>
  <c r="H10" s="1"/>
  <c r="G10"/>
  <c r="D5"/>
  <c r="H5" s="1"/>
  <c r="G5"/>
  <c r="G2"/>
  <c r="D2"/>
  <c r="H2" s="1"/>
  <c r="D4"/>
  <c r="H4" s="1"/>
  <c r="G4"/>
  <c r="G6"/>
  <c r="D6"/>
  <c r="H6" s="1"/>
  <c r="G3"/>
  <c r="D3"/>
  <c r="H3" s="1"/>
  <c r="D31" i="23"/>
  <c r="C31"/>
  <c r="C30"/>
  <c r="C29" l="1"/>
  <c r="C28"/>
  <c r="D29" i="25" l="1"/>
  <c r="C29"/>
  <c r="C17" l="1"/>
  <c r="P28" i="4"/>
  <c r="P23"/>
  <c r="F5" i="44"/>
  <c r="C10" i="23" l="1"/>
  <c r="C11" s="1"/>
  <c r="C8"/>
  <c r="C6"/>
  <c r="C5"/>
  <c r="C14" s="1"/>
  <c r="C12" l="1"/>
  <c r="C13" s="1"/>
  <c r="C16" s="1"/>
  <c r="C19" s="1"/>
  <c r="C20" s="1"/>
  <c r="B20" s="1"/>
  <c r="C21" l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7"/>
  <c r="D2"/>
  <c r="E2" s="1"/>
  <c r="D9" l="1"/>
  <c r="C10" s="1"/>
  <c r="E10" s="1"/>
  <c r="C18" s="1"/>
  <c r="E5"/>
  <c r="D23" i="23" l="1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25" l="1"/>
</calcChain>
</file>

<file path=xl/sharedStrings.xml><?xml version="1.0" encoding="utf-8"?>
<sst xmlns="http://schemas.openxmlformats.org/spreadsheetml/2006/main" count="131" uniqueCount="100">
  <si>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</si>
  <si>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</si>
  <si>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</si>
  <si>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</si>
  <si>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</si>
  <si>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</si>
  <si>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</si>
  <si>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</si>
  <si>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</si>
  <si>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</si>
  <si>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</si>
  <si>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</si>
  <si>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</si>
  <si>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</si>
  <si>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</si>
  <si>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</si>
  <si>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</si>
  <si>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</si>
  <si>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</si>
  <si>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</si>
  <si>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</si>
  <si>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</si>
  <si>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</si>
  <si>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</si>
  <si>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</si>
  <si>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</si>
  <si>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</si>
  <si>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</si>
  <si>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</si>
  <si>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</si>
  <si>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</si>
  <si>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</si>
  <si>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</si>
  <si>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</si>
  <si>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</si>
  <si>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</si>
  <si>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</si>
  <si>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</si>
  <si>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</si>
  <si>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</si>
  <si>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</si>
  <si>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</si>
  <si>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</si>
  <si>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</si>
  <si>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</si>
  <si>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</si>
  <si>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</si>
  <si>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</si>
  <si>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</si>
  <si>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</si>
  <si>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</si>
  <si>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</si>
  <si>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</si>
  <si>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</si>
  <si>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</si>
  <si>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</si>
  <si>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</si>
  <si>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</si>
  <si>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</si>
  <si>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</si>
  <si>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</si>
  <si>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</si>
  <si>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</si>
  <si>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</si>
  <si>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</si>
  <si>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</si>
  <si>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</si>
  <si>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</si>
  <si>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</si>
  <si>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</si>
  <si>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</si>
  <si>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</si>
  <si>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</si>
  <si>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</si>
  <si>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</si>
  <si>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</si>
  <si>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</si>
  <si>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</si>
  <si>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</si>
  <si>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</si>
  <si>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</si>
  <si>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</si>
  <si>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</si>
  <si>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</si>
  <si>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</si>
  <si>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</si>
  <si>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</si>
  <si>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</si>
  <si>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</si>
  <si>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</si>
  <si>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</si>
  <si>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</si>
  <si>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</si>
  <si>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</si>
  <si>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</si>
  <si>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</si>
  <si>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</si>
  <si>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</si>
  <si>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First  Floor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</si>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</sst>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5" fillId="0" borderId="0" xfId="0" applyNumberFormat="1" applyFont="1"/>
    <xf numFmtId="1" fontId="0" fillId="2" borderId="0" xfId="0" applyNumberFormat="1" applyFill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219076</xdr:colOff>
      <xdr:row>3</xdr:row>
      <xdr:rowOff>126547</xdr:rowOff>
    </xdr:from>
    <xdr:to>
      <xdr:col>17</xdr:col>
      <xdr:colOff>63954</xdr:colOff>
      <xdr:row>26</xdr:row>
      <xdr:rowOff>130629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8676" y="698047"/>
          <a:ext cx="9598478" cy="438558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72107</xdr:colOff>
      <xdr:row>2</xdr:row>
      <xdr:rowOff>120342</xdr:rowOff>
    </xdr:from>
    <xdr:to>
      <xdr:col>9</xdr:col>
      <xdr:colOff>550774</xdr:colOff>
      <xdr:row>23</xdr:row>
      <xdr:rowOff>143202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107" y="501342"/>
          <a:ext cx="5994884" cy="402336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85725</xdr:rowOff>
    </xdr:from>
    <xdr:to>
      <xdr:col>9</xdr:col>
      <xdr:colOff>486410</xdr:colOff>
      <xdr:row>23</xdr:row>
      <xdr:rowOff>108585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6725"/>
          <a:ext cx="5972810" cy="402336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1</xdr:row>
      <xdr:rowOff>40822</xdr:rowOff>
    </xdr:from>
    <xdr:to>
      <xdr:col>9</xdr:col>
      <xdr:colOff>597989</xdr:colOff>
      <xdr:row>22</xdr:row>
      <xdr:rowOff>63682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72" y="231322"/>
          <a:ext cx="5972810" cy="402336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4" sqref="C4"/>
    </sheetView>
  </sheetViews>
  <sheetFormatPr defaultRowHeight="15"/>
  <cols>
    <col min="1" max="1" width="10.5703125" customWidth="1"/>
    <col min="2" max="2" width="42.42578125" bestFit="1" customWidth="1"/>
    <col min="3" max="3" width="16.85546875" customWidth="1"/>
    <col min="4" max="4" width="14.5703125" customWidth="1"/>
    <col min="5" max="5" width="18.42578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f>40700*0.05</f>
        <v>2035</v>
      </c>
      <c r="E2" s="61">
        <f>C3+D2</f>
        <v>46805</v>
      </c>
      <c r="F2" s="72"/>
      <c r="G2" s="120" t="s">
        <v>76</v>
      </c>
      <c r="H2" s="121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44770</v>
      </c>
      <c r="D3" s="41"/>
      <c r="E3" s="41"/>
      <c r="F3" s="41"/>
      <c r="G3" s="78" t="s">
        <v>77</v>
      </c>
      <c r="H3" s="79" t="s">
        <v>78</v>
      </c>
      <c r="I3" s="80"/>
      <c r="J3" s="72"/>
      <c r="K3" s="81" t="s">
        <v>79</v>
      </c>
      <c r="L3" s="82"/>
      <c r="M3" s="72"/>
      <c r="N3" s="83" t="s">
        <v>80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77</v>
      </c>
      <c r="O4" s="91" t="s">
        <v>78</v>
      </c>
      <c r="P4" s="92"/>
      <c r="Q4" s="72"/>
      <c r="R4" s="72"/>
      <c r="S4" s="72"/>
    </row>
    <row r="5" spans="1:19" ht="15.75" thickBot="1">
      <c r="A5" s="72"/>
      <c r="B5" s="41" t="s">
        <v>81</v>
      </c>
      <c r="C5" s="56">
        <f>C3+C4</f>
        <v>44770</v>
      </c>
      <c r="D5" s="57" t="s">
        <v>61</v>
      </c>
      <c r="E5" s="58">
        <f>ROUND(C5/10.764,0)</f>
        <v>4159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82</v>
      </c>
      <c r="C6" s="52">
        <v>16500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83</v>
      </c>
      <c r="C7" s="56">
        <f>C5-C6</f>
        <v>28270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84</v>
      </c>
      <c r="C8" s="98">
        <v>0</v>
      </c>
      <c r="D8" s="99">
        <f>1-C8</f>
        <v>1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85</v>
      </c>
      <c r="C9" s="72"/>
      <c r="D9" s="56">
        <f>ROUND(C7*D8,0)</f>
        <v>28270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86</v>
      </c>
      <c r="C10" s="56">
        <f>C6+D9</f>
        <v>44770</v>
      </c>
      <c r="D10" s="57" t="s">
        <v>61</v>
      </c>
      <c r="E10" s="58">
        <f>ROUND(C10/10.764,0)</f>
        <v>4159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2023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f>C12-C13</f>
        <v>1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87</v>
      </c>
      <c r="C15" s="47">
        <f>60-C14</f>
        <v>59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72">
        <v>705</v>
      </c>
      <c r="D16" s="72"/>
      <c r="E16" s="61"/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61">
        <f>C16*2000</f>
        <v>1410000</v>
      </c>
      <c r="D17" s="72"/>
      <c r="E17" s="72"/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61">
        <f>C16*E10</f>
        <v>2932095</v>
      </c>
      <c r="D18" s="72"/>
      <c r="E18" s="72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41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>
        <v>553.28</v>
      </c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>
        <v>88.23</v>
      </c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115">
        <f>SUM(C27:C28)</f>
        <v>641.51</v>
      </c>
      <c r="D29" s="115">
        <f>C29*1.1</f>
        <v>705.66100000000006</v>
      </c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8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8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C1:G23"/>
  <sheetViews>
    <sheetView topLeftCell="A7" workbookViewId="0">
      <selection activeCell="J15" sqref="J15"/>
    </sheetView>
  </sheetViews>
  <sheetFormatPr defaultRowHeight="15"/>
  <sheetData>
    <row r="1" spans="3:7">
      <c r="C1" s="115"/>
    </row>
    <row r="2" spans="3:7">
      <c r="C2" s="115"/>
    </row>
    <row r="3" spans="3:7">
      <c r="C3" s="115"/>
    </row>
    <row r="4" spans="3:7">
      <c r="C4" s="115"/>
    </row>
    <row r="5" spans="3:7">
      <c r="C5" s="115"/>
      <c r="D5" s="7">
        <v>4.2699999999999996</v>
      </c>
      <c r="E5" s="7">
        <v>3.05</v>
      </c>
      <c r="F5" s="118">
        <f>E5*D5</f>
        <v>13.023499999999999</v>
      </c>
      <c r="G5" s="7"/>
    </row>
    <row r="6" spans="3:7">
      <c r="C6" s="115"/>
      <c r="D6" s="7">
        <v>3.67</v>
      </c>
      <c r="E6" s="7">
        <v>2.4300000000000002</v>
      </c>
      <c r="F6" s="118">
        <f t="shared" ref="F6:F10" si="0">E6*D6</f>
        <v>8.9181000000000008</v>
      </c>
      <c r="G6" s="7"/>
    </row>
    <row r="7" spans="3:7">
      <c r="C7" s="115"/>
      <c r="D7" s="7">
        <v>3.27</v>
      </c>
      <c r="E7" s="7">
        <v>2.76</v>
      </c>
      <c r="F7" s="118">
        <f t="shared" si="0"/>
        <v>9.0251999999999999</v>
      </c>
      <c r="G7" s="7"/>
    </row>
    <row r="8" spans="3:7">
      <c r="C8" s="115"/>
      <c r="D8" s="7">
        <v>3.65</v>
      </c>
      <c r="E8" s="7">
        <v>3.05</v>
      </c>
      <c r="F8" s="118">
        <f t="shared" si="0"/>
        <v>11.132499999999999</v>
      </c>
      <c r="G8" s="7"/>
    </row>
    <row r="9" spans="3:7">
      <c r="D9" s="7">
        <v>1.2</v>
      </c>
      <c r="E9" s="7">
        <v>2.13</v>
      </c>
      <c r="F9" s="118">
        <f t="shared" si="0"/>
        <v>2.5559999999999996</v>
      </c>
      <c r="G9" s="7"/>
    </row>
    <row r="10" spans="3:7">
      <c r="C10" s="115"/>
      <c r="D10" s="7">
        <v>2.13</v>
      </c>
      <c r="E10" s="7">
        <v>0.9</v>
      </c>
      <c r="F10" s="118">
        <f t="shared" si="0"/>
        <v>1.917</v>
      </c>
      <c r="G10" s="7"/>
    </row>
    <row r="11" spans="3:7" s="72" customFormat="1">
      <c r="C11" s="115"/>
      <c r="D11" s="7"/>
      <c r="E11" s="7"/>
      <c r="F11" s="118">
        <f>SUM(F5:F10)</f>
        <v>46.572299999999998</v>
      </c>
      <c r="G11" s="7">
        <f>F11*10.764</f>
        <v>501.30423719999993</v>
      </c>
    </row>
    <row r="12" spans="3:7">
      <c r="C12" s="115"/>
      <c r="D12" s="7"/>
      <c r="E12" s="7"/>
      <c r="F12" s="118"/>
      <c r="G12" s="7"/>
    </row>
    <row r="13" spans="3:7">
      <c r="C13" s="115"/>
      <c r="D13" s="7">
        <v>3.05</v>
      </c>
      <c r="E13" s="7">
        <v>1.52</v>
      </c>
      <c r="F13" s="118">
        <f>E13*D13</f>
        <v>4.6360000000000001</v>
      </c>
      <c r="G13" s="7"/>
    </row>
    <row r="14" spans="3:7">
      <c r="C14" s="115"/>
      <c r="D14" s="7">
        <v>2.35</v>
      </c>
      <c r="E14" s="7">
        <v>1.5</v>
      </c>
      <c r="F14" s="118">
        <f>E14*D14</f>
        <v>3.5250000000000004</v>
      </c>
      <c r="G14" s="7"/>
    </row>
    <row r="15" spans="3:7">
      <c r="D15" s="7"/>
      <c r="E15" s="7"/>
      <c r="F15" s="118">
        <f>SUM(F13:F14)</f>
        <v>8.1610000000000014</v>
      </c>
      <c r="G15" s="7">
        <f>F15*10.764</f>
        <v>87.845004000000003</v>
      </c>
    </row>
    <row r="16" spans="3:7">
      <c r="D16" s="7"/>
      <c r="E16" s="7"/>
      <c r="F16" s="7"/>
      <c r="G16" s="7"/>
    </row>
    <row r="17" spans="4:7">
      <c r="D17" s="7">
        <v>2.73</v>
      </c>
      <c r="E17" s="7">
        <v>1.03</v>
      </c>
      <c r="F17" s="7">
        <f>E17*D17</f>
        <v>2.8119000000000001</v>
      </c>
      <c r="G17" s="7">
        <f>F17*10.764</f>
        <v>30.2672916</v>
      </c>
    </row>
    <row r="18" spans="4:7">
      <c r="D18" s="7"/>
      <c r="E18" s="7"/>
      <c r="F18" s="7"/>
      <c r="G18" s="7"/>
    </row>
    <row r="19" spans="4:7">
      <c r="D19" s="7"/>
      <c r="E19" s="7"/>
      <c r="F19" s="7"/>
      <c r="G19" s="7">
        <f>G11+G15+G17</f>
        <v>619.41653279999991</v>
      </c>
    </row>
    <row r="20" spans="4:7">
      <c r="D20" s="7"/>
      <c r="E20" s="7"/>
      <c r="F20" s="7"/>
      <c r="G20" s="7"/>
    </row>
    <row r="21" spans="4:7">
      <c r="D21" s="7"/>
      <c r="E21" s="7"/>
      <c r="F21" s="7"/>
      <c r="G21" s="7"/>
    </row>
    <row r="22" spans="4:7">
      <c r="D22" s="7"/>
      <c r="E22" s="7"/>
      <c r="F22" s="7"/>
      <c r="G22" s="7"/>
    </row>
    <row r="23" spans="4:7">
      <c r="D23" s="7">
        <v>3.5</v>
      </c>
      <c r="E23" s="7">
        <v>1.5</v>
      </c>
      <c r="F23" s="7">
        <f>E23*D23</f>
        <v>5.25</v>
      </c>
      <c r="G23" s="118">
        <f>F23*10.764</f>
        <v>56.510999999999996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zoomScale="85" zoomScaleNormal="85" workbookViewId="0">
      <selection activeCell="E18" sqref="E18"/>
    </sheetView>
  </sheetViews>
  <sheetFormatPr defaultRowHeight="15"/>
  <cols>
    <col min="1" max="1" width="21.7109375" bestFit="1" customWidth="1"/>
    <col min="2" max="2" width="16.85546875" customWidth="1"/>
    <col min="3" max="3" width="17.140625" style="16" customWidth="1"/>
    <col min="4" max="4" width="22" style="16" customWidth="1"/>
    <col min="5" max="5" width="14.28515625" bestFit="1" customWidth="1"/>
    <col min="6" max="6" width="15.5703125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C2" s="16" t="s">
        <v>98</v>
      </c>
      <c r="D2" s="17"/>
      <c r="F2" s="75"/>
      <c r="G2" s="75"/>
    </row>
    <row r="3" spans="1:8">
      <c r="A3" s="15" t="s">
        <v>13</v>
      </c>
      <c r="B3" s="19"/>
      <c r="C3" s="20">
        <v>7400</v>
      </c>
      <c r="D3" s="21" t="s">
        <v>99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</row>
    <row r="5" spans="1:8">
      <c r="A5" s="15" t="s">
        <v>15</v>
      </c>
      <c r="B5" s="19"/>
      <c r="C5" s="20">
        <f>C3-C4</f>
        <v>5400</v>
      </c>
      <c r="D5" s="23"/>
      <c r="G5" s="115"/>
    </row>
    <row r="6" spans="1:8">
      <c r="A6" s="15" t="s">
        <v>16</v>
      </c>
      <c r="B6" s="19"/>
      <c r="C6" s="20">
        <f>C4</f>
        <v>2000</v>
      </c>
      <c r="D6" s="23"/>
      <c r="G6" s="115"/>
    </row>
    <row r="7" spans="1:8">
      <c r="A7" s="15" t="s">
        <v>17</v>
      </c>
      <c r="B7" s="24"/>
      <c r="C7" s="25">
        <v>0</v>
      </c>
      <c r="D7" s="25"/>
      <c r="E7" s="16"/>
      <c r="G7" s="115"/>
    </row>
    <row r="8" spans="1:8">
      <c r="A8" s="15" t="s">
        <v>18</v>
      </c>
      <c r="B8" s="24"/>
      <c r="C8" s="25">
        <f>C9-C7</f>
        <v>60</v>
      </c>
      <c r="D8" s="25"/>
      <c r="G8" s="115"/>
      <c r="H8" s="116"/>
    </row>
    <row r="9" spans="1:8">
      <c r="A9" s="15" t="s">
        <v>19</v>
      </c>
      <c r="B9" s="24"/>
      <c r="C9" s="25">
        <v>60</v>
      </c>
      <c r="D9" s="25"/>
      <c r="H9" s="116"/>
    </row>
    <row r="10" spans="1:8" ht="30">
      <c r="A10" s="22" t="s">
        <v>20</v>
      </c>
      <c r="B10" s="24"/>
      <c r="C10" s="25">
        <f>90*C7/C9</f>
        <v>0</v>
      </c>
      <c r="D10" s="25"/>
      <c r="E10" s="16"/>
      <c r="H10" s="116"/>
    </row>
    <row r="11" spans="1:8">
      <c r="A11" s="15"/>
      <c r="B11" s="26"/>
      <c r="C11" s="27">
        <f>C10%</f>
        <v>0</v>
      </c>
      <c r="D11" s="27"/>
      <c r="F11" s="75"/>
      <c r="G11" s="75"/>
    </row>
    <row r="12" spans="1:8">
      <c r="A12" s="15" t="s">
        <v>21</v>
      </c>
      <c r="B12" s="19"/>
      <c r="C12" s="20">
        <f>C6*C11</f>
        <v>0</v>
      </c>
      <c r="D12" s="23"/>
      <c r="F12" s="75"/>
      <c r="G12" s="75"/>
    </row>
    <row r="13" spans="1:8">
      <c r="A13" s="15" t="s">
        <v>22</v>
      </c>
      <c r="B13" s="19"/>
      <c r="C13" s="20">
        <f>C6-C12</f>
        <v>2000</v>
      </c>
      <c r="D13" s="23"/>
      <c r="F13" s="75"/>
      <c r="G13" s="75"/>
    </row>
    <row r="14" spans="1:8">
      <c r="A14" s="15" t="s">
        <v>15</v>
      </c>
      <c r="B14" s="19"/>
      <c r="C14" s="20">
        <f>C5</f>
        <v>5400</v>
      </c>
      <c r="D14" s="23"/>
      <c r="F14" s="75"/>
      <c r="G14" s="75"/>
    </row>
    <row r="15" spans="1:8">
      <c r="A15" s="72"/>
      <c r="B15" s="19"/>
      <c r="C15" s="20"/>
      <c r="D15" s="23"/>
      <c r="F15" s="75"/>
      <c r="G15" s="75"/>
    </row>
    <row r="16" spans="1:8">
      <c r="A16" s="28" t="s">
        <v>23</v>
      </c>
      <c r="B16" s="29"/>
      <c r="C16" s="21">
        <f>C14+C13</f>
        <v>7400</v>
      </c>
      <c r="D16" s="21"/>
      <c r="E16" s="61"/>
      <c r="F16" s="75"/>
      <c r="G16" s="75"/>
    </row>
    <row r="17" spans="1:8">
      <c r="A17" s="72"/>
      <c r="B17" s="24"/>
      <c r="C17" s="25"/>
      <c r="D17" s="25"/>
      <c r="F17" s="75"/>
      <c r="G17" s="75"/>
    </row>
    <row r="18" spans="1:8" ht="16.5">
      <c r="A18" s="28" t="s">
        <v>94</v>
      </c>
      <c r="B18" s="7"/>
      <c r="C18" s="73">
        <v>641</v>
      </c>
      <c r="D18" s="73"/>
      <c r="E18" s="74"/>
      <c r="F18" s="75"/>
      <c r="G18" s="75"/>
    </row>
    <row r="19" spans="1:8">
      <c r="A19" s="15"/>
      <c r="B19" s="6"/>
      <c r="C19" s="30">
        <f>C18*C16</f>
        <v>4743400</v>
      </c>
      <c r="D19" s="75" t="s">
        <v>68</v>
      </c>
      <c r="E19" s="30"/>
      <c r="F19" s="75"/>
      <c r="G19" s="75"/>
    </row>
    <row r="20" spans="1:8">
      <c r="A20" s="15"/>
      <c r="B20" s="61">
        <f>C20*0.8</f>
        <v>3604984</v>
      </c>
      <c r="C20" s="31">
        <f>C19*95%</f>
        <v>4506230</v>
      </c>
      <c r="D20" s="75" t="s">
        <v>24</v>
      </c>
      <c r="E20" s="31"/>
      <c r="F20" s="75"/>
      <c r="G20" s="75"/>
    </row>
    <row r="21" spans="1:8">
      <c r="A21" s="15"/>
      <c r="B21" s="72"/>
      <c r="C21" s="31">
        <f>C19*80%</f>
        <v>3794720</v>
      </c>
      <c r="D21" s="75" t="s">
        <v>25</v>
      </c>
      <c r="E21" s="31"/>
      <c r="F21" s="75"/>
      <c r="G21" s="75"/>
    </row>
    <row r="22" spans="1:8">
      <c r="A22" s="15"/>
      <c r="F22" s="75"/>
      <c r="G22" s="75"/>
    </row>
    <row r="23" spans="1:8">
      <c r="A23" s="32" t="s">
        <v>26</v>
      </c>
      <c r="B23" s="33"/>
      <c r="C23" s="34">
        <f>C4*C18</f>
        <v>1282000</v>
      </c>
      <c r="D23" s="34">
        <f>D4*D18</f>
        <v>0</v>
      </c>
      <c r="G23" s="119"/>
      <c r="H23" s="119"/>
    </row>
    <row r="24" spans="1:8">
      <c r="A24" s="15" t="s">
        <v>27</v>
      </c>
      <c r="G24" s="119"/>
      <c r="H24" s="119"/>
    </row>
    <row r="25" spans="1:8">
      <c r="A25" s="35" t="s">
        <v>28</v>
      </c>
      <c r="B25" s="16"/>
      <c r="C25" s="31">
        <f>C19*0.025/12</f>
        <v>9882.0833333333339</v>
      </c>
      <c r="D25" s="31"/>
      <c r="G25" s="119"/>
      <c r="H25" s="119"/>
    </row>
    <row r="26" spans="1:8">
      <c r="C26" s="31"/>
      <c r="D26" s="31"/>
      <c r="G26" s="119"/>
      <c r="H26" s="119"/>
    </row>
    <row r="27" spans="1:8">
      <c r="C27" s="31"/>
      <c r="D27" s="31"/>
    </row>
    <row r="28" spans="1:8">
      <c r="B28">
        <v>51.83</v>
      </c>
      <c r="C28" s="115">
        <f>B28*10.764</f>
        <v>557.89811999999995</v>
      </c>
      <c r="D28"/>
    </row>
    <row r="29" spans="1:8">
      <c r="B29">
        <v>8.1999999999999993</v>
      </c>
      <c r="C29" s="115">
        <f>B29*10.764</f>
        <v>88.264799999999994</v>
      </c>
    </row>
    <row r="30" spans="1:8">
      <c r="B30">
        <v>4.99</v>
      </c>
      <c r="C30" s="115">
        <f>B30*10.764</f>
        <v>53.712359999999997</v>
      </c>
    </row>
    <row r="31" spans="1:8">
      <c r="C31" s="115">
        <f>SUM(C28:C30)</f>
        <v>699.87527999999998</v>
      </c>
      <c r="D31" s="117">
        <f>C31*1.1</f>
        <v>769.86280800000009</v>
      </c>
    </row>
    <row r="32" spans="1:8">
      <c r="C32"/>
    </row>
    <row r="33" spans="1:8">
      <c r="C33"/>
    </row>
    <row r="34" spans="1:8">
      <c r="C34"/>
      <c r="H34" s="72"/>
    </row>
    <row r="35" spans="1:8">
      <c r="C35"/>
      <c r="D35"/>
      <c r="F35" s="115"/>
    </row>
    <row r="36" spans="1:8">
      <c r="C36"/>
      <c r="D36"/>
    </row>
    <row r="37" spans="1:8">
      <c r="C37"/>
      <c r="D37"/>
    </row>
    <row r="38" spans="1:8">
      <c r="C38"/>
      <c r="D38"/>
    </row>
    <row r="39" spans="1:8">
      <c r="C39"/>
      <c r="D39"/>
    </row>
    <row r="40" spans="1:8">
      <c r="C40"/>
      <c r="D40"/>
    </row>
    <row r="46" spans="1:8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8" sqref="J18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E1" workbookViewId="0">
      <selection activeCell="H5" sqref="H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hidden="1" customWidth="1"/>
    <col min="10" max="10" width="9.85546875" hidden="1" customWidth="1"/>
    <col min="11" max="13" width="0" hidden="1" customWidth="1"/>
    <col min="14" max="14" width="14.7109375" hidden="1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763.88888888888903</v>
      </c>
      <c r="C2" s="4">
        <f t="shared" ref="C2:C11" si="2">B2*1.2</f>
        <v>916.66666666666686</v>
      </c>
      <c r="D2" s="4">
        <f t="shared" ref="D2:D11" si="3">C2*1.2</f>
        <v>1100.0000000000002</v>
      </c>
      <c r="E2" s="5">
        <f t="shared" ref="E2:E11" si="4">R2</f>
        <v>5200000</v>
      </c>
      <c r="F2" s="4">
        <f t="shared" ref="F2:F11" si="5">ROUND((E2/B2),0)</f>
        <v>6807</v>
      </c>
      <c r="G2" s="4">
        <f t="shared" ref="G2:G11" si="6">ROUND((E2/C2),0)</f>
        <v>5673</v>
      </c>
      <c r="H2" s="4">
        <f t="shared" ref="H2:H11" si="7">ROUND((E2/D2),0)</f>
        <v>4727</v>
      </c>
      <c r="I2" s="4">
        <f t="shared" ref="I2:I11" si="8">T2</f>
        <v>0</v>
      </c>
      <c r="J2" s="4">
        <f t="shared" ref="J2:J11" si="9">U2</f>
        <v>0</v>
      </c>
      <c r="K2" s="72"/>
      <c r="L2" s="72"/>
      <c r="M2" s="72"/>
      <c r="N2" s="72"/>
      <c r="O2" s="72">
        <v>1100</v>
      </c>
      <c r="P2" s="72">
        <f t="shared" ref="P2:P11" si="10">O2/1.2</f>
        <v>916.66666666666674</v>
      </c>
      <c r="Q2" s="72">
        <f t="shared" ref="Q2:Q11" si="11">P2/1.2</f>
        <v>763.88888888888903</v>
      </c>
      <c r="R2" s="2">
        <v>5200000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450</v>
      </c>
      <c r="C3" s="4">
        <f t="shared" si="2"/>
        <v>540</v>
      </c>
      <c r="D3" s="4">
        <f t="shared" si="3"/>
        <v>648</v>
      </c>
      <c r="E3" s="5">
        <f t="shared" si="4"/>
        <v>3300000</v>
      </c>
      <c r="F3" s="4">
        <f t="shared" si="5"/>
        <v>7333</v>
      </c>
      <c r="G3" s="4">
        <f t="shared" si="6"/>
        <v>6111</v>
      </c>
      <c r="H3" s="4">
        <f t="shared" si="7"/>
        <v>5093</v>
      </c>
      <c r="I3" s="4">
        <f t="shared" si="8"/>
        <v>0</v>
      </c>
      <c r="J3" s="4">
        <f t="shared" si="9"/>
        <v>0</v>
      </c>
      <c r="K3" s="72"/>
      <c r="L3" s="72"/>
      <c r="M3" s="72"/>
      <c r="N3" s="72"/>
      <c r="O3" s="72">
        <v>0</v>
      </c>
      <c r="P3" s="72">
        <f t="shared" si="10"/>
        <v>0</v>
      </c>
      <c r="Q3" s="72">
        <v>450</v>
      </c>
      <c r="R3" s="2">
        <v>3300000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1310.4166666666667</v>
      </c>
      <c r="C4" s="4">
        <f t="shared" si="2"/>
        <v>1572.5</v>
      </c>
      <c r="D4" s="4">
        <f t="shared" si="3"/>
        <v>1887</v>
      </c>
      <c r="E4" s="5">
        <f t="shared" si="4"/>
        <v>10000000</v>
      </c>
      <c r="F4" s="4">
        <f t="shared" si="5"/>
        <v>7631</v>
      </c>
      <c r="G4" s="4">
        <f t="shared" si="6"/>
        <v>6359</v>
      </c>
      <c r="H4" s="4">
        <f t="shared" si="7"/>
        <v>5299</v>
      </c>
      <c r="I4" s="4">
        <f t="shared" si="8"/>
        <v>0</v>
      </c>
      <c r="J4" s="4">
        <f t="shared" si="9"/>
        <v>0</v>
      </c>
      <c r="K4" s="72"/>
      <c r="L4" s="72"/>
      <c r="M4" s="72"/>
      <c r="N4" s="72"/>
      <c r="O4" s="72">
        <v>1887</v>
      </c>
      <c r="P4" s="72">
        <f t="shared" si="10"/>
        <v>1572.5</v>
      </c>
      <c r="Q4" s="72">
        <f t="shared" si="11"/>
        <v>1310.4166666666667</v>
      </c>
      <c r="R4" s="2">
        <v>10000000</v>
      </c>
      <c r="S4" s="2"/>
      <c r="T4" s="2"/>
    </row>
    <row r="5" spans="1:35">
      <c r="A5" s="4">
        <f t="shared" si="0"/>
        <v>0</v>
      </c>
      <c r="B5" s="4">
        <f t="shared" si="1"/>
        <v>1252.0833333333335</v>
      </c>
      <c r="C5" s="4">
        <f t="shared" si="2"/>
        <v>1502.5000000000002</v>
      </c>
      <c r="D5" s="4">
        <f t="shared" si="3"/>
        <v>1803.0000000000002</v>
      </c>
      <c r="E5" s="5">
        <f t="shared" si="4"/>
        <v>9020000</v>
      </c>
      <c r="F5" s="4">
        <f t="shared" si="5"/>
        <v>7204</v>
      </c>
      <c r="G5" s="4">
        <f t="shared" si="6"/>
        <v>6003</v>
      </c>
      <c r="H5" s="4">
        <f t="shared" si="7"/>
        <v>5003</v>
      </c>
      <c r="I5" s="4">
        <f t="shared" si="8"/>
        <v>0</v>
      </c>
      <c r="J5" s="4">
        <f t="shared" si="9"/>
        <v>0</v>
      </c>
      <c r="K5" s="72"/>
      <c r="L5" s="72"/>
      <c r="M5" s="72"/>
      <c r="N5" s="72"/>
      <c r="O5" s="72">
        <v>1803</v>
      </c>
      <c r="P5" s="72">
        <f t="shared" si="10"/>
        <v>1502.5</v>
      </c>
      <c r="Q5" s="72">
        <f t="shared" si="11"/>
        <v>1252.0833333333335</v>
      </c>
      <c r="R5" s="2">
        <v>9020000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2"/>
      <c r="L6" s="72"/>
      <c r="M6" s="72"/>
      <c r="N6" s="72"/>
      <c r="O6" s="72">
        <v>0</v>
      </c>
      <c r="P6" s="72">
        <f t="shared" si="10"/>
        <v>0</v>
      </c>
      <c r="Q6" s="72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2"/>
      <c r="L7" s="72"/>
      <c r="M7" s="72"/>
      <c r="N7" s="72"/>
      <c r="O7" s="72">
        <v>0</v>
      </c>
      <c r="P7" s="72">
        <f t="shared" si="10"/>
        <v>0</v>
      </c>
      <c r="Q7" s="72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2"/>
      <c r="L8" s="72"/>
      <c r="M8" s="72"/>
      <c r="N8" s="72"/>
      <c r="O8" s="72">
        <v>0</v>
      </c>
      <c r="P8" s="72">
        <f t="shared" si="10"/>
        <v>0</v>
      </c>
      <c r="Q8" s="72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2"/>
      <c r="L9" s="72"/>
      <c r="M9" s="72"/>
      <c r="N9" s="72"/>
      <c r="O9" s="72">
        <v>0</v>
      </c>
      <c r="P9" s="72">
        <f t="shared" si="10"/>
        <v>0</v>
      </c>
      <c r="Q9" s="72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2"/>
      <c r="L10" s="72"/>
      <c r="M10" s="72"/>
      <c r="N10" s="72"/>
      <c r="O10" s="72">
        <v>0</v>
      </c>
      <c r="P10" s="72">
        <f t="shared" si="10"/>
        <v>0</v>
      </c>
      <c r="Q10" s="72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2"/>
      <c r="L11" s="72"/>
      <c r="M11" s="72"/>
      <c r="N11" s="72"/>
      <c r="O11" s="72">
        <v>0</v>
      </c>
      <c r="P11" s="72">
        <f t="shared" si="10"/>
        <v>0</v>
      </c>
      <c r="Q11" s="72">
        <f t="shared" si="11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6" si="12">N12</f>
        <v>0</v>
      </c>
      <c r="B12" s="4">
        <f t="shared" ref="B12:B16" si="13">Q12</f>
        <v>0</v>
      </c>
      <c r="C12" s="4">
        <f t="shared" ref="C12:C16" si="14">B12*1.2</f>
        <v>0</v>
      </c>
      <c r="D12" s="4">
        <f t="shared" ref="D12:D16" si="15">C12*1.2</f>
        <v>0</v>
      </c>
      <c r="E12" s="5">
        <f t="shared" ref="E12:E16" si="16">R12</f>
        <v>0</v>
      </c>
      <c r="F12" s="4" t="e">
        <f t="shared" ref="F12:F16" si="17">ROUND((E12/B12),0)</f>
        <v>#DIV/0!</v>
      </c>
      <c r="G12" s="4" t="e">
        <f t="shared" ref="G12:G16" si="18">ROUND((E12/C12),0)</f>
        <v>#DIV/0!</v>
      </c>
      <c r="H12" s="4" t="e">
        <f t="shared" ref="H12:H16" si="19">ROUND((E12/D12),0)</f>
        <v>#DIV/0!</v>
      </c>
      <c r="I12" s="4">
        <f t="shared" ref="I12:I16" si="20">T12</f>
        <v>0</v>
      </c>
      <c r="J12" s="4">
        <f t="shared" ref="J12:J16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8" si="26">O14/1.2</f>
        <v>0</v>
      </c>
      <c r="Q14">
        <f t="shared" ref="Q14:Q18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si="12"/>
        <v>0</v>
      </c>
      <c r="B16" s="4">
        <f t="shared" si="13"/>
        <v>0</v>
      </c>
      <c r="C16" s="4">
        <f t="shared" si="14"/>
        <v>0</v>
      </c>
      <c r="D16" s="4">
        <f t="shared" si="15"/>
        <v>0</v>
      </c>
      <c r="E16" s="5">
        <f t="shared" si="16"/>
        <v>0</v>
      </c>
      <c r="F16" s="4" t="e">
        <f t="shared" si="17"/>
        <v>#DIV/0!</v>
      </c>
      <c r="G16" s="4" t="e">
        <f t="shared" si="18"/>
        <v>#DIV/0!</v>
      </c>
      <c r="H16" s="4" t="e">
        <f t="shared" si="19"/>
        <v>#DIV/0!</v>
      </c>
      <c r="I16" s="4">
        <f t="shared" si="20"/>
        <v>0</v>
      </c>
      <c r="J16" s="4">
        <f t="shared" si="21"/>
        <v>0</v>
      </c>
      <c r="K16" s="72"/>
      <c r="L16" s="72"/>
      <c r="M16" s="72"/>
      <c r="N16" s="72"/>
      <c r="O16" s="72">
        <v>0</v>
      </c>
      <c r="P16" s="72">
        <f t="shared" si="26"/>
        <v>0</v>
      </c>
      <c r="Q16" s="72">
        <f t="shared" si="27"/>
        <v>0</v>
      </c>
      <c r="R16" s="2">
        <v>0</v>
      </c>
      <c r="S16" s="2"/>
    </row>
    <row r="17" spans="1:19">
      <c r="A17" s="4">
        <f t="shared" ref="A17:A20" si="28">N17</f>
        <v>0</v>
      </c>
      <c r="B17" s="4">
        <f t="shared" ref="B17:B20" si="29">Q17</f>
        <v>0</v>
      </c>
      <c r="C17" s="4">
        <f t="shared" ref="C17:C20" si="30">B17*1.2</f>
        <v>0</v>
      </c>
      <c r="D17" s="4">
        <f t="shared" ref="D17:D20" si="31">C17*1.2</f>
        <v>0</v>
      </c>
      <c r="E17" s="5">
        <f t="shared" ref="E17:E20" si="32">R17</f>
        <v>0</v>
      </c>
      <c r="F17" s="4" t="e">
        <f t="shared" ref="F17:F20" si="33">ROUND((E17/B17),0)</f>
        <v>#DIV/0!</v>
      </c>
      <c r="G17" s="4" t="e">
        <f t="shared" ref="G17:G20" si="34">ROUND((E17/C17),0)</f>
        <v>#DIV/0!</v>
      </c>
      <c r="H17" s="4" t="e">
        <f t="shared" ref="H17:H20" si="35">ROUND((E17/D17),0)</f>
        <v>#DIV/0!</v>
      </c>
      <c r="I17" s="4">
        <f t="shared" ref="I17:I20" si="36">T17</f>
        <v>0</v>
      </c>
      <c r="J17" s="4">
        <f t="shared" ref="J17:J20" si="37">U17</f>
        <v>0</v>
      </c>
      <c r="K17" s="72"/>
      <c r="L17" s="72"/>
      <c r="M17" s="72"/>
      <c r="N17" s="72"/>
      <c r="O17" s="72">
        <v>0</v>
      </c>
      <c r="P17" s="72">
        <f t="shared" si="26"/>
        <v>0</v>
      </c>
      <c r="Q17" s="72">
        <f t="shared" si="27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7"/>
        <v>0</v>
      </c>
      <c r="K18" s="72"/>
      <c r="L18" s="72"/>
      <c r="M18" s="72"/>
      <c r="N18" s="72"/>
      <c r="O18" s="72">
        <v>0</v>
      </c>
      <c r="P18" s="72">
        <f t="shared" si="26"/>
        <v>0</v>
      </c>
      <c r="Q18" s="72">
        <f t="shared" si="27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7"/>
        <v>0</v>
      </c>
      <c r="K19" s="72"/>
      <c r="L19" s="72"/>
      <c r="M19" s="72"/>
      <c r="N19" s="72"/>
      <c r="O19" s="72">
        <v>0</v>
      </c>
      <c r="P19" s="72">
        <f t="shared" ref="P19:P20" si="38">O19/1.2</f>
        <v>0</v>
      </c>
      <c r="Q19" s="72">
        <f t="shared" ref="Q19:Q20" si="39">P19/1.2</f>
        <v>0</v>
      </c>
      <c r="R19" s="2">
        <v>0</v>
      </c>
      <c r="S19" s="2"/>
    </row>
    <row r="20" spans="1:19" s="10" customFormat="1">
      <c r="A20" s="4">
        <f t="shared" si="28"/>
        <v>0</v>
      </c>
      <c r="B20" s="4">
        <f t="shared" si="29"/>
        <v>0</v>
      </c>
      <c r="C20" s="4">
        <f t="shared" si="30"/>
        <v>0</v>
      </c>
      <c r="D20" s="4">
        <f t="shared" si="31"/>
        <v>0</v>
      </c>
      <c r="E20" s="5">
        <f t="shared" si="32"/>
        <v>0</v>
      </c>
      <c r="F20" s="4" t="e">
        <f t="shared" si="33"/>
        <v>#DIV/0!</v>
      </c>
      <c r="G20" s="4" t="e">
        <f t="shared" si="34"/>
        <v>#DIV/0!</v>
      </c>
      <c r="H20" s="4" t="e">
        <f t="shared" si="35"/>
        <v>#DIV/0!</v>
      </c>
      <c r="I20" s="4">
        <f t="shared" si="36"/>
        <v>0</v>
      </c>
      <c r="J20" s="4">
        <f t="shared" si="37"/>
        <v>0</v>
      </c>
      <c r="K20" s="72"/>
      <c r="L20" s="72"/>
      <c r="M20" s="72"/>
      <c r="N20" s="72"/>
      <c r="O20" s="72">
        <v>0</v>
      </c>
      <c r="P20" s="72">
        <f t="shared" si="38"/>
        <v>0</v>
      </c>
      <c r="Q20" s="72">
        <f t="shared" si="39"/>
        <v>0</v>
      </c>
      <c r="R20" s="2">
        <v>0</v>
      </c>
    </row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  <c r="O23" s="10">
        <v>770</v>
      </c>
      <c r="P23" s="10">
        <f>O23*1.1</f>
        <v>847.00000000000011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  <c r="O28" s="10">
        <v>78.73</v>
      </c>
      <c r="P28" s="10">
        <f>O28*10.764</f>
        <v>847.44971999999996</v>
      </c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topLeftCell="B4" workbookViewId="0">
      <selection activeCell="L12" sqref="L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3" zoomScale="115" zoomScaleNormal="115" workbookViewId="0">
      <selection activeCell="I11" sqref="I11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3" zoomScale="115" zoomScaleNormal="115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115" zoomScaleNormal="115" workbookViewId="0">
      <selection activeCell="J13" sqref="J13"/>
    </sheetView>
  </sheetViews>
  <sheetFormatPr defaultRowHeight="15"/>
  <sheetData>
    <row r="1" spans="1:1">
      <c r="A1" t="s">
        <v>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Sheet14</vt:lpstr>
      <vt:lpstr>20-20</vt:lpstr>
      <vt:lpstr>Sheet1</vt:lpstr>
      <vt:lpstr>Sheet2</vt:lpstr>
      <vt:lpstr>Sheet3</vt:lpstr>
      <vt:lpstr>Sheet4</vt:lpstr>
      <vt:lpstr>Plan 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2025-01-27T11:40:16Z</dcterms:modified>
</cp:coreProperties>
</file>