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X42" i="4" l="1"/>
  <c r="I42" i="4"/>
  <c r="G32" i="4"/>
  <c r="G28" i="4"/>
  <c r="O7" i="16" l="1"/>
  <c r="O7" i="15"/>
  <c r="G30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H6" i="4" s="1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4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34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l="1"/>
  <c r="Z42" i="4"/>
  <c r="S38" i="4"/>
  <c r="Z44" i="4" l="1"/>
  <c r="Z43" i="4"/>
  <c r="W48" i="4"/>
  <c r="W44" i="4"/>
</calcChain>
</file>

<file path=xl/sharedStrings.xml><?xml version="1.0" encoding="utf-8"?>
<sst xmlns="http://schemas.openxmlformats.org/spreadsheetml/2006/main" count="52" uniqueCount="45">
  <si>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</si>
  <si>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</si>
  <si>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</si>
  <si>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</si>
  <si>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</si>
  <si>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</si>
  <si>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</si>
  <si>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</si>
  <si>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</si>
  <si>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</si>
  <si>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</si>
  <si>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</si>
  <si>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</si>
  <si>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</si>
  <si>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</si>
  <si>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</si>
  <si>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</si>
  <si>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</si>
  <si>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</si>
  <si>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</si>
  <si>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</si>
  <si>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</si>
  <si>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</si>
  <si>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</si>
  <si>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</si>
  <si>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</si>
  <si>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</si>
  <si>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</si>
  <si>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</si>
  <si>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</si>
  <si>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</si>
  <si>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</si>
  <si>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</si>
  <si>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</si>
  <si>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</si>
  <si>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</si>
  <si>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</si>
  <si>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</si>
  <si>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Mahakali Caves Road Branch )  - Hitesh Kumar Maheshwari &amp; Manisha H Maheswari</t>
  </si>
  <si>
    <t>Index II BUA</t>
  </si>
  <si>
    <t>CA</t>
  </si>
  <si>
    <t>Interior</t>
  </si>
  <si>
    <t>1 Car Parking</t>
  </si>
  <si>
    <t>As per OC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</si>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</sst>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15</xdr:col>
      <xdr:colOff>86588</xdr:colOff>
      <xdr:row>29</xdr:row>
      <xdr:rowOff>124534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571500"/>
          <a:ext cx="6182588" cy="5077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14</xdr:col>
      <xdr:colOff>48482</xdr:colOff>
      <xdr:row>33</xdr:row>
      <xdr:rowOff>181692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6144482" cy="5134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115167</xdr:colOff>
      <xdr:row>27</xdr:row>
      <xdr:rowOff>76902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211167" cy="5029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29430</xdr:colOff>
      <xdr:row>29</xdr:row>
      <xdr:rowOff>153119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25430" cy="51537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12</xdr:col>
      <xdr:colOff>600925</xdr:colOff>
      <xdr:row>35</xdr:row>
      <xdr:rowOff>95981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6087325" cy="52394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22</xdr:col>
      <xdr:colOff>448673</xdr:colOff>
      <xdr:row>29</xdr:row>
      <xdr:rowOff>29350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7154273" cy="5553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17</xdr:col>
      <xdr:colOff>572516</xdr:colOff>
      <xdr:row>30</xdr:row>
      <xdr:rowOff>19824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7278116" cy="5544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14</xdr:col>
      <xdr:colOff>429621</xdr:colOff>
      <xdr:row>30</xdr:row>
      <xdr:rowOff>172245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135221" cy="5696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J28" zoomScaleNormal="100" workbookViewId="0">
      <selection activeCell="V33" sqref="P33:V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1" customWidth="1"/>
    <col min="25" max="25" width="16.28515625" customWidth="1"/>
    <col min="26" max="26" width="14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1299</v>
      </c>
      <c r="C3" s="4">
        <f>B3*1.2</f>
        <v>1558.8</v>
      </c>
      <c r="D3" s="4">
        <f t="shared" ref="D3:D9" si="2">C3*1.2</f>
        <v>1870.56</v>
      </c>
      <c r="E3" s="5">
        <f t="shared" ref="E3:E9" si="3">R3</f>
        <v>37500000</v>
      </c>
      <c r="F3" s="9">
        <f t="shared" ref="F3:F9" si="4">ROUND((E3/B3),0)</f>
        <v>28868</v>
      </c>
      <c r="G3" s="9">
        <f t="shared" ref="G3:G9" si="5">ROUND((E3/C3),0)</f>
        <v>24057</v>
      </c>
      <c r="H3" s="9">
        <f t="shared" ref="H3:H9" si="6">ROUND((E3/D3),0)</f>
        <v>20047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1299</v>
      </c>
      <c r="R3" s="2">
        <v>37500000</v>
      </c>
    </row>
    <row r="4" spans="1:20" s="45" customFormat="1" x14ac:dyDescent="0.25">
      <c r="A4" s="46">
        <f t="shared" si="0"/>
        <v>0</v>
      </c>
      <c r="B4" s="46">
        <f t="shared" si="1"/>
        <v>945</v>
      </c>
      <c r="C4" s="46">
        <f t="shared" ref="C4:C9" si="9">B4*1.2</f>
        <v>1134</v>
      </c>
      <c r="D4" s="46">
        <f t="shared" si="2"/>
        <v>1360.8</v>
      </c>
      <c r="E4" s="47">
        <f t="shared" si="3"/>
        <v>31700000</v>
      </c>
      <c r="F4" s="46">
        <f t="shared" si="4"/>
        <v>33545</v>
      </c>
      <c r="G4" s="46">
        <f t="shared" si="5"/>
        <v>27954</v>
      </c>
      <c r="H4" s="46">
        <f t="shared" si="6"/>
        <v>23295</v>
      </c>
      <c r="I4" s="46" t="e">
        <f>#REF!</f>
        <v>#REF!</v>
      </c>
      <c r="J4" s="46">
        <f t="shared" si="7"/>
        <v>0</v>
      </c>
      <c r="O4" s="45">
        <v>0</v>
      </c>
      <c r="P4" s="45">
        <f t="shared" si="8"/>
        <v>0</v>
      </c>
      <c r="Q4" s="45">
        <v>945</v>
      </c>
      <c r="R4" s="48">
        <v>31700000</v>
      </c>
    </row>
    <row r="5" spans="1:20" x14ac:dyDescent="0.25">
      <c r="A5" s="4">
        <f t="shared" si="0"/>
        <v>0</v>
      </c>
      <c r="B5" s="4">
        <f t="shared" si="1"/>
        <v>670.83333333333337</v>
      </c>
      <c r="C5" s="4">
        <f t="shared" si="9"/>
        <v>805</v>
      </c>
      <c r="D5" s="4">
        <f t="shared" si="2"/>
        <v>966</v>
      </c>
      <c r="E5" s="5">
        <f t="shared" si="3"/>
        <v>22000000</v>
      </c>
      <c r="F5" s="9">
        <f t="shared" si="4"/>
        <v>32795</v>
      </c>
      <c r="G5" s="9">
        <f t="shared" si="5"/>
        <v>27329</v>
      </c>
      <c r="H5" s="9">
        <f t="shared" si="6"/>
        <v>22774</v>
      </c>
      <c r="I5" s="4" t="e">
        <f>#REF!</f>
        <v>#REF!</v>
      </c>
      <c r="J5" s="4">
        <f t="shared" si="7"/>
        <v>0</v>
      </c>
      <c r="O5">
        <v>0</v>
      </c>
      <c r="P5">
        <v>805</v>
      </c>
      <c r="Q5">
        <f t="shared" ref="Q5:Q9" si="10">P5/1.2</f>
        <v>670.83333333333337</v>
      </c>
      <c r="R5" s="2">
        <v>22000000</v>
      </c>
    </row>
    <row r="6" spans="1:20" s="45" customFormat="1" x14ac:dyDescent="0.25">
      <c r="A6" s="46">
        <f t="shared" si="0"/>
        <v>0</v>
      </c>
      <c r="B6" s="46">
        <f t="shared" si="1"/>
        <v>1518.3333333333335</v>
      </c>
      <c r="C6" s="46">
        <f t="shared" si="9"/>
        <v>1822.0000000000002</v>
      </c>
      <c r="D6" s="46">
        <f t="shared" si="2"/>
        <v>2186.4</v>
      </c>
      <c r="E6" s="47">
        <f t="shared" si="3"/>
        <v>50000000</v>
      </c>
      <c r="F6" s="46">
        <f t="shared" si="4"/>
        <v>32931</v>
      </c>
      <c r="G6" s="46">
        <f t="shared" si="5"/>
        <v>27442</v>
      </c>
      <c r="H6" s="46">
        <f t="shared" si="6"/>
        <v>22869</v>
      </c>
      <c r="I6" s="46" t="e">
        <f>#REF!</f>
        <v>#REF!</v>
      </c>
      <c r="J6" s="46">
        <f t="shared" si="7"/>
        <v>0</v>
      </c>
      <c r="O6" s="45">
        <v>0</v>
      </c>
      <c r="P6" s="45">
        <v>1822</v>
      </c>
      <c r="Q6" s="45">
        <f t="shared" si="10"/>
        <v>1518.3333333333335</v>
      </c>
      <c r="R6" s="48">
        <v>50000000</v>
      </c>
    </row>
    <row r="7" spans="1:20" x14ac:dyDescent="0.25">
      <c r="A7" s="4">
        <f t="shared" si="0"/>
        <v>0</v>
      </c>
      <c r="B7" s="4">
        <f t="shared" si="1"/>
        <v>986</v>
      </c>
      <c r="C7" s="4">
        <f t="shared" si="9"/>
        <v>1183.2</v>
      </c>
      <c r="D7" s="4">
        <f t="shared" si="2"/>
        <v>1419.84</v>
      </c>
      <c r="E7" s="5">
        <f t="shared" si="3"/>
        <v>27200000</v>
      </c>
      <c r="F7" s="9">
        <f t="shared" si="4"/>
        <v>27586</v>
      </c>
      <c r="G7" s="9">
        <f t="shared" si="5"/>
        <v>22989</v>
      </c>
      <c r="H7" s="9">
        <f t="shared" si="6"/>
        <v>19157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986</v>
      </c>
      <c r="R7" s="2">
        <v>27200000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5" si="32">N16</f>
        <v>0</v>
      </c>
      <c r="B16" s="4">
        <f t="shared" ref="B16:B25" si="33">Q16</f>
        <v>1267</v>
      </c>
      <c r="C16" s="4">
        <f t="shared" ref="C16:C25" si="34">B16*1.2</f>
        <v>1520.3999999999999</v>
      </c>
      <c r="D16" s="4">
        <f t="shared" ref="D16:D25" si="35">C16*1.2</f>
        <v>1824.4799999999998</v>
      </c>
      <c r="E16" s="5">
        <f t="shared" ref="E16:E25" si="36">R16</f>
        <v>36000000</v>
      </c>
      <c r="F16" s="9">
        <f t="shared" ref="F16:F25" si="37">ROUND((E16/B16),0)</f>
        <v>28414</v>
      </c>
      <c r="G16" s="9">
        <f t="shared" ref="G16:G25" si="38">ROUND((E16/C16),0)</f>
        <v>23678</v>
      </c>
      <c r="H16" s="9">
        <f t="shared" ref="H16:H25" si="39">ROUND((E16/D16),0)</f>
        <v>19732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1267</v>
      </c>
      <c r="R16" s="2">
        <v>36000000</v>
      </c>
    </row>
    <row r="17" spans="1:25" s="45" customFormat="1" x14ac:dyDescent="0.25">
      <c r="A17" s="46">
        <f t="shared" si="32"/>
        <v>0</v>
      </c>
      <c r="B17" s="46">
        <f t="shared" si="33"/>
        <v>1271</v>
      </c>
      <c r="C17" s="46">
        <f t="shared" si="34"/>
        <v>1525.2</v>
      </c>
      <c r="D17" s="46">
        <f t="shared" si="35"/>
        <v>1830.24</v>
      </c>
      <c r="E17" s="47">
        <f t="shared" si="36"/>
        <v>44500000</v>
      </c>
      <c r="F17" s="46">
        <f t="shared" si="37"/>
        <v>35012</v>
      </c>
      <c r="G17" s="46">
        <f t="shared" si="38"/>
        <v>29177</v>
      </c>
      <c r="H17" s="46">
        <f t="shared" si="39"/>
        <v>24314</v>
      </c>
      <c r="I17" s="46" t="e">
        <f>#REF!</f>
        <v>#REF!</v>
      </c>
      <c r="J17" s="46">
        <f t="shared" si="40"/>
        <v>0</v>
      </c>
      <c r="O17" s="45">
        <v>0</v>
      </c>
      <c r="P17" s="45">
        <f t="shared" si="41"/>
        <v>0</v>
      </c>
      <c r="Q17" s="45">
        <v>1271</v>
      </c>
      <c r="R17" s="48">
        <v>44500000</v>
      </c>
    </row>
    <row r="18" spans="1:25" s="45" customFormat="1" x14ac:dyDescent="0.25">
      <c r="A18" s="46">
        <f t="shared" si="32"/>
        <v>0</v>
      </c>
      <c r="B18" s="46">
        <f t="shared" si="33"/>
        <v>950</v>
      </c>
      <c r="C18" s="46">
        <f t="shared" si="34"/>
        <v>1140</v>
      </c>
      <c r="D18" s="46">
        <f t="shared" si="35"/>
        <v>1368</v>
      </c>
      <c r="E18" s="47">
        <f t="shared" si="36"/>
        <v>33000000</v>
      </c>
      <c r="F18" s="46">
        <f t="shared" si="37"/>
        <v>34737</v>
      </c>
      <c r="G18" s="46">
        <f t="shared" si="38"/>
        <v>28947</v>
      </c>
      <c r="H18" s="46">
        <f t="shared" si="39"/>
        <v>24123</v>
      </c>
      <c r="I18" s="46" t="e">
        <f>#REF!</f>
        <v>#REF!</v>
      </c>
      <c r="J18" s="46">
        <f t="shared" si="40"/>
        <v>0</v>
      </c>
      <c r="O18" s="45">
        <v>0</v>
      </c>
      <c r="P18" s="45">
        <f t="shared" si="41"/>
        <v>0</v>
      </c>
      <c r="Q18" s="45">
        <v>950</v>
      </c>
      <c r="R18" s="48">
        <v>33000000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34000</v>
      </c>
      <c r="X26" s="20" t="s">
        <v>44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40</v>
      </c>
      <c r="F28" s="7">
        <v>110.24</v>
      </c>
      <c r="G28">
        <f>F28*10.764</f>
        <v>1186.6233599999998</v>
      </c>
      <c r="S28" s="10"/>
      <c r="T28" s="10"/>
      <c r="U28" s="17" t="s">
        <v>15</v>
      </c>
      <c r="V28" s="18"/>
      <c r="W28" s="19">
        <f>W26-W27</f>
        <v>31500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39</v>
      </c>
      <c r="F30" s="7">
        <v>132.33000000000001</v>
      </c>
      <c r="G30">
        <f>F30*10.764</f>
        <v>1424.40012</v>
      </c>
      <c r="S30" s="10"/>
      <c r="T30" s="10"/>
      <c r="U30" s="17" t="s">
        <v>17</v>
      </c>
      <c r="V30" s="23"/>
      <c r="W30" s="24">
        <f>X30-X31</f>
        <v>11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49</v>
      </c>
      <c r="X31" s="31">
        <v>2014</v>
      </c>
      <c r="Y31" t="s">
        <v>43</v>
      </c>
    </row>
    <row r="32" spans="1:25" ht="15.75" x14ac:dyDescent="0.25">
      <c r="G32">
        <f>G30/G28</f>
        <v>1.200380986937591</v>
      </c>
      <c r="S32" s="10"/>
      <c r="T32" s="10"/>
      <c r="U32" s="17" t="s">
        <v>19</v>
      </c>
      <c r="V32" s="23"/>
      <c r="W32" s="24">
        <v>60</v>
      </c>
      <c r="X32" s="24"/>
    </row>
    <row r="33" spans="9:26" ht="48" customHeight="1" x14ac:dyDescent="0.25">
      <c r="P33" s="43" t="s">
        <v>38</v>
      </c>
      <c r="Q33" s="43"/>
      <c r="R33" s="43"/>
      <c r="S33" s="43"/>
      <c r="T33" s="44"/>
      <c r="U33" s="21" t="s">
        <v>20</v>
      </c>
      <c r="V33" s="23"/>
      <c r="W33" s="24">
        <f>90*W30/W32</f>
        <v>16.5</v>
      </c>
      <c r="X33" s="24"/>
    </row>
    <row r="34" spans="9:26" ht="15.75" x14ac:dyDescent="0.25">
      <c r="U34" s="17"/>
      <c r="V34" s="26"/>
      <c r="W34" s="27">
        <f>W33%</f>
        <v>0.16500000000000001</v>
      </c>
      <c r="X34" s="27"/>
    </row>
    <row r="35" spans="9:26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412.5</v>
      </c>
      <c r="X35" s="22"/>
    </row>
    <row r="36" spans="9:26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2087.5</v>
      </c>
      <c r="X36" s="22"/>
    </row>
    <row r="37" spans="9:26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31500</v>
      </c>
      <c r="X37" s="22"/>
    </row>
    <row r="38" spans="9:26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9:26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33587.5</v>
      </c>
      <c r="X39" s="22"/>
    </row>
    <row r="40" spans="9:26" ht="15.75" x14ac:dyDescent="0.25">
      <c r="S40" s="10"/>
      <c r="T40" s="10"/>
      <c r="U40" s="23"/>
      <c r="V40" s="23"/>
      <c r="W40" s="24"/>
      <c r="X40" s="24"/>
    </row>
    <row r="41" spans="9:26" ht="15.75" x14ac:dyDescent="0.25">
      <c r="S41" s="10"/>
      <c r="T41" s="10"/>
      <c r="U41" s="28" t="s">
        <v>40</v>
      </c>
      <c r="V41" s="30"/>
      <c r="W41" s="25">
        <v>1187</v>
      </c>
      <c r="X41" s="24" t="s">
        <v>41</v>
      </c>
      <c r="Y41" t="s">
        <v>42</v>
      </c>
    </row>
    <row r="42" spans="9:26" ht="15.75" x14ac:dyDescent="0.25">
      <c r="I42">
        <f>1424*2500</f>
        <v>3560000</v>
      </c>
      <c r="P42" s="13" t="s">
        <v>30</v>
      </c>
      <c r="S42" s="10"/>
      <c r="T42" s="11"/>
      <c r="U42" s="17" t="s">
        <v>24</v>
      </c>
      <c r="V42" s="31"/>
      <c r="W42" s="32">
        <f>W39*W41+X43</f>
        <v>39868362.5</v>
      </c>
      <c r="X42" s="33">
        <f>W41*2500</f>
        <v>2967500</v>
      </c>
      <c r="Y42">
        <v>1000000</v>
      </c>
      <c r="Z42" s="41">
        <f>W42+X42+Y42</f>
        <v>43835862.5</v>
      </c>
    </row>
    <row r="43" spans="9:26" ht="15.75" x14ac:dyDescent="0.25">
      <c r="S43" s="11"/>
      <c r="T43" s="10"/>
      <c r="U43" s="17" t="s">
        <v>25</v>
      </c>
      <c r="V43" s="23"/>
      <c r="W43" s="34">
        <f>W42*0.9</f>
        <v>35881526.25</v>
      </c>
      <c r="X43" s="35"/>
      <c r="Z43" s="41">
        <f>Z42*0.9</f>
        <v>39452276.25</v>
      </c>
    </row>
    <row r="44" spans="9:26" ht="15.75" x14ac:dyDescent="0.25">
      <c r="S44" s="10"/>
      <c r="T44" s="10"/>
      <c r="U44" s="17" t="s">
        <v>26</v>
      </c>
      <c r="V44" s="23"/>
      <c r="W44" s="34">
        <f>W42*0.8</f>
        <v>31894690</v>
      </c>
      <c r="X44" s="34"/>
      <c r="Z44" s="41">
        <f>Z42*0.8</f>
        <v>35068690</v>
      </c>
    </row>
    <row r="45" spans="9:26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9:26" ht="15.75" x14ac:dyDescent="0.25">
      <c r="U46" s="37" t="s">
        <v>27</v>
      </c>
      <c r="V46" s="38"/>
      <c r="W46" s="39">
        <f>W27*W41</f>
        <v>2967500</v>
      </c>
      <c r="X46" s="39"/>
    </row>
    <row r="47" spans="9:26" ht="15.75" x14ac:dyDescent="0.25">
      <c r="U47" s="17" t="s">
        <v>28</v>
      </c>
      <c r="V47" s="23"/>
      <c r="W47" s="36"/>
      <c r="X47" s="36"/>
    </row>
    <row r="48" spans="9:26" ht="15.75" x14ac:dyDescent="0.25">
      <c r="U48" s="40" t="s">
        <v>29</v>
      </c>
      <c r="V48" s="36"/>
      <c r="W48" s="34">
        <f>W42*0.025/12</f>
        <v>83059.088541666672</v>
      </c>
      <c r="X48" s="34"/>
    </row>
    <row r="51" spans="21:21" x14ac:dyDescent="0.25">
      <c r="U51" s="45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S10" sqref="S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P12" sqref="P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"/>
  <sheetViews>
    <sheetView zoomScaleNormal="100" workbookViewId="0">
      <selection activeCell="O8" sqref="O8"/>
    </sheetView>
  </sheetViews>
  <sheetFormatPr defaultRowHeight="15" x14ac:dyDescent="0.25"/>
  <sheetData>
    <row r="2" spans="1:15" x14ac:dyDescent="0.25">
      <c r="A2" s="6"/>
    </row>
    <row r="7" spans="1:15" x14ac:dyDescent="0.25">
      <c r="N7">
        <v>74.739999999999995</v>
      </c>
      <c r="O7">
        <f>N7*10.764</f>
        <v>804.50135999999986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O19"/>
  <sheetViews>
    <sheetView zoomScaleNormal="100" workbookViewId="0">
      <selection activeCell="O8" sqref="O8"/>
    </sheetView>
  </sheetViews>
  <sheetFormatPr defaultRowHeight="15" x14ac:dyDescent="0.25"/>
  <sheetData>
    <row r="7" spans="14:15" x14ac:dyDescent="0.25">
      <c r="N7">
        <v>169.24</v>
      </c>
      <c r="O7">
        <f>N7*10.764</f>
        <v>1821.6993600000001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1" sqref="L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2" sqref="G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2025-01-28T11:11:38Z</dcterms:modified>
</cp:coreProperties>
</file>