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shi\Desktop\Shrikant mojad\"/>
    </mc:Choice>
  </mc:AlternateContent>
  <bookViews>
    <workbookView xWindow="0" yWindow="0" windowWidth="20490" windowHeight="7755" tabRatio="481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</sheets>
  <calcPr calcId="152511"/>
</workbook>
</file>

<file path=xl/calcChain.xml><?xml version="1.0" encoding="utf-8"?>
<calcChain xmlns="http://schemas.openxmlformats.org/spreadsheetml/2006/main">
  <c r="C4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57" i="1" s="1"/>
  <c r="I7" i="1"/>
  <c r="C46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54" i="1"/>
  <c r="C55" i="1" s="1"/>
  <c r="C56" i="1" s="1"/>
  <c r="C47" i="1" l="1"/>
  <c r="C48" i="1" l="1"/>
  <c r="C49" i="1" s="1"/>
  <c r="C53" i="1" l="1"/>
  <c r="C50" i="1"/>
  <c r="C51" i="1" s="1"/>
  <c r="C52" i="1" s="1"/>
  <c r="E49" i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<sst xmlns="http://schemas.openxmlformats.org/spreadsheetml/2006/main" count="27" uniqueCount="24">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</sst>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top"/>
    </xf>
    <xf numFmtId="0" fontId="12" fillId="0" borderId="0" xfId="0" applyFont="1"/>
    <xf numFmtId="0" fontId="12" fillId="0" borderId="0" xfId="0" applyFont="1" applyBorder="1"/>
    <xf numFmtId="1" fontId="12" fillId="0" borderId="0" xfId="0" applyNumberFormat="1" applyFont="1" applyBorder="1"/>
    <xf numFmtId="0" fontId="12" fillId="0" borderId="0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85725</xdr:rowOff>
    </xdr:from>
    <xdr:to>
      <xdr:col>9</xdr:col>
      <xdr:colOff>266700</xdr:colOff>
      <xdr:row>28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19225"/>
          <a:ext cx="5734050" cy="4038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6594</xdr:colOff>
      <xdr:row>0</xdr:row>
      <xdr:rowOff>81328</xdr:rowOff>
    </xdr:from>
    <xdr:to>
      <xdr:col>9</xdr:col>
      <xdr:colOff>244719</xdr:colOff>
      <xdr:row>20</xdr:row>
      <xdr:rowOff>33703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4" y="81328"/>
          <a:ext cx="5711337" cy="37623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11</xdr:row>
      <xdr:rowOff>171450</xdr:rowOff>
    </xdr:from>
    <xdr:to>
      <xdr:col>10</xdr:col>
      <xdr:colOff>428625</xdr:colOff>
      <xdr:row>31</xdr:row>
      <xdr:rowOff>161925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266950"/>
          <a:ext cx="5734050" cy="38004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workbookViewId="0">
      <pane xSplit="3" ySplit="5" topLeftCell="G53" activePane="bottomRight" state="frozen"/>
      <selection pane="topRight" activeCell="D1" sqref="D1"/>
      <selection pane="bottomLeft" activeCell="A6" sqref="A6"/>
      <selection pane="bottomRight" activeCell="K45" sqref="K45:N58"/>
    </sheetView>
  </sheetViews>
  <sheetFormatPr defaultRowHeight="16.5" x14ac:dyDescent="0.3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7.71093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61</v>
      </c>
      <c r="E2" s="4"/>
      <c r="F2" s="4"/>
      <c r="G2" s="23"/>
      <c r="H2" s="1"/>
    </row>
    <row r="3" spans="1:15" x14ac:dyDescent="0.3">
      <c r="B3" s="22" t="s">
        <v>10</v>
      </c>
      <c r="C3" s="25">
        <v>58500</v>
      </c>
      <c r="D3" s="13"/>
      <c r="E3" s="24"/>
      <c r="F3" s="24"/>
      <c r="G3" s="13"/>
      <c r="H3" s="1"/>
    </row>
    <row r="4" spans="1:15" ht="24" customHeight="1" x14ac:dyDescent="0.3">
      <c r="B4" s="73" t="s">
        <v>21</v>
      </c>
      <c r="C4" s="70">
        <f>C2*C3</f>
        <v>3568500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 x14ac:dyDescent="0.35">
      <c r="B7" s="60" t="s">
        <v>23</v>
      </c>
      <c r="C7" s="63">
        <v>97.58</v>
      </c>
      <c r="D7" s="40">
        <v>2006</v>
      </c>
      <c r="E7" s="40">
        <v>2025</v>
      </c>
      <c r="F7" s="40">
        <v>60</v>
      </c>
      <c r="G7" s="58">
        <v>27000</v>
      </c>
      <c r="H7" s="67">
        <v>19</v>
      </c>
      <c r="I7" s="68">
        <f>IF(H7&gt;=5,90*H7/F7,0)</f>
        <v>28.5</v>
      </c>
      <c r="J7" s="69">
        <f t="shared" ref="J7:J12" si="0">G7/100*I7</f>
        <v>7695</v>
      </c>
      <c r="K7" s="69">
        <f>G7-J7</f>
        <v>19305</v>
      </c>
      <c r="L7" s="69">
        <f>ROUND((K7*C7),0)</f>
        <v>1883782</v>
      </c>
      <c r="M7" s="69">
        <f>ROUND((C7*G7),0)</f>
        <v>2634660</v>
      </c>
    </row>
    <row r="8" spans="1:15" ht="17.25" hidden="1" thickBot="1" x14ac:dyDescent="0.35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 x14ac:dyDescent="0.35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 x14ac:dyDescent="0.35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 x14ac:dyDescent="0.35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 x14ac:dyDescent="0.35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 x14ac:dyDescent="0.35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 x14ac:dyDescent="0.35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 x14ac:dyDescent="0.35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 x14ac:dyDescent="0.35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 x14ac:dyDescent="0.35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 x14ac:dyDescent="0.35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 x14ac:dyDescent="0.35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 x14ac:dyDescent="0.35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 x14ac:dyDescent="0.35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 x14ac:dyDescent="0.35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 x14ac:dyDescent="0.35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 x14ac:dyDescent="0.35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 x14ac:dyDescent="0.35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 x14ac:dyDescent="0.35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 x14ac:dyDescent="0.3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1883782</v>
      </c>
      <c r="M27" s="15">
        <f>SUM(M7:M26)</f>
        <v>2634660</v>
      </c>
    </row>
    <row r="28" spans="1:14" hidden="1" x14ac:dyDescent="0.3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 x14ac:dyDescent="0.3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 x14ac:dyDescent="0.3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 x14ac:dyDescent="0.3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 x14ac:dyDescent="0.3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 x14ac:dyDescent="0.3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 x14ac:dyDescent="0.3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 x14ac:dyDescent="0.3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 x14ac:dyDescent="0.3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 x14ac:dyDescent="0.3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 x14ac:dyDescent="0.3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 x14ac:dyDescent="0.3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 x14ac:dyDescent="0.3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 x14ac:dyDescent="0.3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 x14ac:dyDescent="0.3">
      <c r="B46" s="2" t="s">
        <v>16</v>
      </c>
      <c r="C46" s="70">
        <f>C4</f>
        <v>3568500</v>
      </c>
      <c r="D46" s="17"/>
      <c r="E46" s="17"/>
      <c r="F46" s="17"/>
      <c r="G46" s="17"/>
      <c r="H46" s="18"/>
      <c r="J46" s="75"/>
      <c r="K46" s="76"/>
      <c r="L46" s="81"/>
      <c r="M46" s="80"/>
      <c r="N46" s="79"/>
      <c r="O46" s="78"/>
    </row>
    <row r="47" spans="2:15" x14ac:dyDescent="0.3">
      <c r="B47" s="2" t="s">
        <v>17</v>
      </c>
      <c r="C47" s="70">
        <f>L27</f>
        <v>1883782</v>
      </c>
      <c r="D47" s="17"/>
      <c r="E47" s="17"/>
      <c r="F47" s="17"/>
      <c r="G47" s="17"/>
      <c r="H47" s="18"/>
      <c r="K47" s="18"/>
      <c r="L47" s="81"/>
      <c r="M47" s="81"/>
    </row>
    <row r="48" spans="2:15" x14ac:dyDescent="0.3">
      <c r="B48" s="11" t="s">
        <v>12</v>
      </c>
      <c r="C48" s="70">
        <f>C46+C47</f>
        <v>5452282</v>
      </c>
      <c r="D48" s="32"/>
      <c r="E48" s="31"/>
      <c r="F48" s="32"/>
      <c r="G48" s="42"/>
      <c r="H48" s="71"/>
      <c r="I48" s="31"/>
      <c r="J48" s="42"/>
      <c r="K48" s="31"/>
      <c r="L48" s="82"/>
      <c r="M48" s="82"/>
      <c r="N48" s="42"/>
    </row>
    <row r="49" spans="2:14" ht="33" x14ac:dyDescent="0.3">
      <c r="B49" s="11" t="s">
        <v>13</v>
      </c>
      <c r="C49" s="70">
        <f>ROUND((C48*0.9),0)</f>
        <v>4907054</v>
      </c>
      <c r="D49" s="18"/>
      <c r="E49" s="32">
        <f>C49*80%</f>
        <v>3925643.2</v>
      </c>
      <c r="F49" s="32"/>
      <c r="G49" s="42"/>
      <c r="H49" s="72"/>
      <c r="I49" s="31"/>
      <c r="J49" s="42"/>
      <c r="K49" s="31"/>
      <c r="L49" s="82"/>
      <c r="M49" s="82"/>
      <c r="N49" s="42"/>
    </row>
    <row r="50" spans="2:14" hidden="1" x14ac:dyDescent="0.3">
      <c r="B50" s="28" t="s">
        <v>11</v>
      </c>
      <c r="C50" s="70">
        <f>C48*0.8</f>
        <v>4361825.6000000006</v>
      </c>
      <c r="D50" s="35"/>
      <c r="E50" s="31"/>
      <c r="F50" s="32"/>
      <c r="G50" s="42"/>
      <c r="H50" s="71"/>
      <c r="I50" s="31"/>
      <c r="J50" s="42"/>
      <c r="K50" s="31"/>
      <c r="L50" s="82"/>
      <c r="M50" s="82"/>
      <c r="N50" s="42"/>
    </row>
    <row r="51" spans="2:14" hidden="1" x14ac:dyDescent="0.3">
      <c r="B51" s="33"/>
      <c r="C51" s="70">
        <f>ROUNDUP(C50,0)</f>
        <v>4361826</v>
      </c>
      <c r="D51" s="35"/>
      <c r="E51" s="31"/>
      <c r="F51" s="32"/>
      <c r="G51" s="42"/>
      <c r="H51" s="71"/>
      <c r="I51" s="31"/>
      <c r="J51" s="42"/>
      <c r="K51" s="31"/>
      <c r="L51" s="82"/>
      <c r="M51" s="82"/>
      <c r="N51" s="42"/>
    </row>
    <row r="52" spans="2:14" hidden="1" x14ac:dyDescent="0.3">
      <c r="B52" s="33"/>
      <c r="C52" s="70">
        <f>C51-C50</f>
        <v>0.39999999944120646</v>
      </c>
      <c r="D52" s="35"/>
      <c r="E52" s="31"/>
      <c r="F52" s="32"/>
      <c r="G52" s="42"/>
      <c r="H52" s="71"/>
      <c r="I52" s="31"/>
      <c r="J52" s="42"/>
      <c r="K52" s="31"/>
      <c r="L52" s="82"/>
      <c r="M52" s="82"/>
      <c r="N52" s="42"/>
    </row>
    <row r="53" spans="2:14" x14ac:dyDescent="0.3">
      <c r="B53" s="11" t="s">
        <v>14</v>
      </c>
      <c r="C53" s="70">
        <f>ROUND((C48*0.8),0)</f>
        <v>4361826</v>
      </c>
      <c r="D53" s="18"/>
      <c r="E53" s="31"/>
      <c r="F53" s="32"/>
      <c r="G53" s="42"/>
      <c r="H53" s="72"/>
      <c r="I53" s="31"/>
      <c r="J53" s="42"/>
      <c r="K53" s="31"/>
      <c r="L53" s="82"/>
      <c r="M53" s="83"/>
      <c r="N53" s="42"/>
    </row>
    <row r="54" spans="2:14" hidden="1" x14ac:dyDescent="0.3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82"/>
      <c r="M54" s="82"/>
      <c r="N54" s="42"/>
    </row>
    <row r="55" spans="2:14" hidden="1" x14ac:dyDescent="0.3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82"/>
      <c r="M55" s="82"/>
      <c r="N55" s="42"/>
    </row>
    <row r="56" spans="2:14" hidden="1" x14ac:dyDescent="0.3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82"/>
      <c r="M56" s="82"/>
      <c r="N56" s="42"/>
    </row>
    <row r="57" spans="2:14" x14ac:dyDescent="0.3">
      <c r="B57" s="11" t="s">
        <v>18</v>
      </c>
      <c r="C57" s="70">
        <f>M27*0.85</f>
        <v>2239461</v>
      </c>
      <c r="D57" s="35"/>
      <c r="E57" s="31"/>
      <c r="F57" s="42"/>
      <c r="G57" s="42"/>
      <c r="H57" s="71"/>
      <c r="I57" s="31"/>
      <c r="J57" s="42"/>
      <c r="K57" s="31"/>
      <c r="L57" s="82"/>
      <c r="M57" s="84"/>
      <c r="N57" s="42"/>
    </row>
    <row r="58" spans="2:14" x14ac:dyDescent="0.3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 x14ac:dyDescent="0.3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 x14ac:dyDescent="0.3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 x14ac:dyDescent="0.3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 x14ac:dyDescent="0.3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 x14ac:dyDescent="0.3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 x14ac:dyDescent="0.3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 x14ac:dyDescent="0.3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 x14ac:dyDescent="0.3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 x14ac:dyDescent="0.3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 x14ac:dyDescent="0.3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 x14ac:dyDescent="0.3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 x14ac:dyDescent="0.3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 x14ac:dyDescent="0.3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 x14ac:dyDescent="0.3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 x14ac:dyDescent="0.3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 x14ac:dyDescent="0.3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 x14ac:dyDescent="0.3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 x14ac:dyDescent="0.3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 x14ac:dyDescent="0.3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 x14ac:dyDescent="0.3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 x14ac:dyDescent="0.3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 x14ac:dyDescent="0.3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 x14ac:dyDescent="0.3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 x14ac:dyDescent="0.3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 x14ac:dyDescent="0.3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 x14ac:dyDescent="0.3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 x14ac:dyDescent="0.3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 x14ac:dyDescent="0.3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 x14ac:dyDescent="0.3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 x14ac:dyDescent="0.3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 x14ac:dyDescent="0.3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 x14ac:dyDescent="0.3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 x14ac:dyDescent="0.3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 x14ac:dyDescent="0.3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 x14ac:dyDescent="0.3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 x14ac:dyDescent="0.3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 x14ac:dyDescent="0.3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 x14ac:dyDescent="0.3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 x14ac:dyDescent="0.3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 x14ac:dyDescent="0.3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 x14ac:dyDescent="0.3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 x14ac:dyDescent="0.3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 x14ac:dyDescent="0.3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 x14ac:dyDescent="0.3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 x14ac:dyDescent="0.3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 x14ac:dyDescent="0.3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 x14ac:dyDescent="0.3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 x14ac:dyDescent="0.3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 x14ac:dyDescent="0.3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 x14ac:dyDescent="0.3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 x14ac:dyDescent="0.3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 x14ac:dyDescent="0.3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 x14ac:dyDescent="0.3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 x14ac:dyDescent="0.3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 x14ac:dyDescent="0.3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 x14ac:dyDescent="0.3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 x14ac:dyDescent="0.3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 x14ac:dyDescent="0.3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 x14ac:dyDescent="0.3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 x14ac:dyDescent="0.3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 x14ac:dyDescent="0.3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 x14ac:dyDescent="0.3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 x14ac:dyDescent="0.3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 x14ac:dyDescent="0.3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 x14ac:dyDescent="0.3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 x14ac:dyDescent="0.3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 x14ac:dyDescent="0.3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 x14ac:dyDescent="0.3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 x14ac:dyDescent="0.3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 x14ac:dyDescent="0.3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 x14ac:dyDescent="0.3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 x14ac:dyDescent="0.3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 x14ac:dyDescent="0.3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 x14ac:dyDescent="0.3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 x14ac:dyDescent="0.3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 x14ac:dyDescent="0.3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 x14ac:dyDescent="0.3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 x14ac:dyDescent="0.3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 x14ac:dyDescent="0.3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 x14ac:dyDescent="0.3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 x14ac:dyDescent="0.3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 x14ac:dyDescent="0.3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 x14ac:dyDescent="0.3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 x14ac:dyDescent="0.3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 x14ac:dyDescent="0.3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 x14ac:dyDescent="0.3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 x14ac:dyDescent="0.3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 x14ac:dyDescent="0.3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 x14ac:dyDescent="0.3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 x14ac:dyDescent="0.3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 x14ac:dyDescent="0.3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 x14ac:dyDescent="0.3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 x14ac:dyDescent="0.3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 x14ac:dyDescent="0.3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 x14ac:dyDescent="0.3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 x14ac:dyDescent="0.3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 x14ac:dyDescent="0.3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 x14ac:dyDescent="0.3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 x14ac:dyDescent="0.3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 x14ac:dyDescent="0.3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 x14ac:dyDescent="0.3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 x14ac:dyDescent="0.3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 x14ac:dyDescent="0.3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 x14ac:dyDescent="0.3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 x14ac:dyDescent="0.3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 x14ac:dyDescent="0.3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 x14ac:dyDescent="0.3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 x14ac:dyDescent="0.3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 x14ac:dyDescent="0.3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 x14ac:dyDescent="0.3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 x14ac:dyDescent="0.3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 x14ac:dyDescent="0.3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 x14ac:dyDescent="0.3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 x14ac:dyDescent="0.3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 x14ac:dyDescent="0.3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 x14ac:dyDescent="0.3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 x14ac:dyDescent="0.3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 x14ac:dyDescent="0.3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 x14ac:dyDescent="0.3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 x14ac:dyDescent="0.3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 x14ac:dyDescent="0.3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 x14ac:dyDescent="0.3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 x14ac:dyDescent="0.3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 x14ac:dyDescent="0.3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 x14ac:dyDescent="0.3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 x14ac:dyDescent="0.3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 x14ac:dyDescent="0.3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 x14ac:dyDescent="0.3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 x14ac:dyDescent="0.3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 x14ac:dyDescent="0.3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 x14ac:dyDescent="0.3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 x14ac:dyDescent="0.3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 x14ac:dyDescent="0.3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 x14ac:dyDescent="0.3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 x14ac:dyDescent="0.3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 x14ac:dyDescent="0.3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E10" sqref="E10"/>
    </sheetView>
  </sheetViews>
  <sheetFormatPr defaultRowHeight="15" x14ac:dyDescent="0.25"/>
  <cols>
    <col min="3" max="3" width="9.855468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D18" sqref="D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A5" sqref="A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H13" sqref="H1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Listing1</vt:lpstr>
      <vt:lpstr>Listing2</vt:lpstr>
      <vt:lpstr>Listing3</vt:lpstr>
      <vt:lpstr>Listing4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Rushi</cp:lastModifiedBy>
  <dcterms:created xsi:type="dcterms:W3CDTF">2014-10-16T12:20:47Z</dcterms:created>
  <dcterms:modified xsi:type="dcterms:W3CDTF">2025-01-25T11:20:21Z</dcterms:modified>
</cp:coreProperties>
</file>