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SADHANA OMPRAKASH AGRAHARI\"/>
    </mc:Choice>
  </mc:AlternateContent>
  <xr:revisionPtr revIDLastSave="0" documentId="13_ncr:1_{17E6AF28-4E5C-454D-9FA2-C673C1FBBCD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W15" i="4" l="1"/>
  <c r="W16" i="4"/>
  <c r="W10" i="4"/>
  <c r="W11" i="4"/>
  <c r="W12" i="4"/>
  <c r="W13" i="4"/>
  <c r="W14" i="4"/>
  <c r="W9" i="4"/>
  <c r="R35" i="4" l="1"/>
  <c r="R33" i="4"/>
  <c r="R32" i="4"/>
  <c r="R31" i="4"/>
  <c r="R30" i="4"/>
  <c r="R34" i="4" s="1"/>
  <c r="R36" i="4" s="1"/>
  <c r="R29" i="4"/>
  <c r="U15" i="4"/>
  <c r="Q15" i="4"/>
  <c r="P22" i="4"/>
  <c r="Q22" i="4" s="1"/>
  <c r="J22" i="4"/>
  <c r="I22" i="4"/>
  <c r="E22" i="4"/>
  <c r="A22" i="4"/>
  <c r="P21" i="4"/>
  <c r="Q21" i="4" s="1"/>
  <c r="J21" i="4"/>
  <c r="I21" i="4"/>
  <c r="E21" i="4"/>
  <c r="A21" i="4"/>
  <c r="Q20" i="4"/>
  <c r="B20" i="4" s="1"/>
  <c r="C20" i="4" s="1"/>
  <c r="P20" i="4"/>
  <c r="J20" i="4"/>
  <c r="I20" i="4"/>
  <c r="E20" i="4"/>
  <c r="A20" i="4"/>
  <c r="V19" i="4"/>
  <c r="Q19" i="4"/>
  <c r="B19" i="4" s="1"/>
  <c r="C19" i="4" s="1"/>
  <c r="D19" i="4" s="1"/>
  <c r="P19" i="4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Q16" i="4"/>
  <c r="B16" i="4" s="1"/>
  <c r="C16" i="4" s="1"/>
  <c r="P16" i="4"/>
  <c r="J16" i="4"/>
  <c r="I16" i="4"/>
  <c r="E16" i="4"/>
  <c r="A16" i="4"/>
  <c r="U14" i="4"/>
  <c r="V14" i="4" s="1"/>
  <c r="Q14" i="4"/>
  <c r="U13" i="4"/>
  <c r="V13" i="4" s="1"/>
  <c r="Q13" i="4"/>
  <c r="U12" i="4"/>
  <c r="U11" i="4"/>
  <c r="Q11" i="4"/>
  <c r="V11" i="4" s="1"/>
  <c r="V10" i="4"/>
  <c r="V12" i="4"/>
  <c r="U10" i="4"/>
  <c r="U9" i="4"/>
  <c r="Q9" i="4"/>
  <c r="I32" i="4"/>
  <c r="V9" i="4"/>
  <c r="I30" i="4"/>
  <c r="J29" i="4"/>
  <c r="J28" i="4"/>
  <c r="F20" i="4" l="1"/>
  <c r="F16" i="4"/>
  <c r="B21" i="4"/>
  <c r="V21" i="4"/>
  <c r="V18" i="4"/>
  <c r="B18" i="4"/>
  <c r="G20" i="4"/>
  <c r="D20" i="4"/>
  <c r="H20" i="4" s="1"/>
  <c r="G16" i="4"/>
  <c r="D16" i="4"/>
  <c r="H16" i="4" s="1"/>
  <c r="H19" i="4"/>
  <c r="B17" i="4"/>
  <c r="V17" i="4"/>
  <c r="V22" i="4"/>
  <c r="B22" i="4"/>
  <c r="V16" i="4"/>
  <c r="F19" i="4"/>
  <c r="V20" i="4"/>
  <c r="G19" i="4"/>
  <c r="P12" i="4"/>
  <c r="P11" i="4"/>
  <c r="P10" i="4"/>
  <c r="P9" i="4"/>
  <c r="P8" i="4"/>
  <c r="P7" i="4"/>
  <c r="P6" i="4"/>
  <c r="P5" i="4"/>
  <c r="P4" i="4"/>
  <c r="P3" i="4"/>
  <c r="P2" i="4"/>
  <c r="F17" i="4" l="1"/>
  <c r="C17" i="4"/>
  <c r="F22" i="4"/>
  <c r="C22" i="4"/>
  <c r="F21" i="4"/>
  <c r="C21" i="4"/>
  <c r="F18" i="4"/>
  <c r="C18" i="4"/>
  <c r="P13" i="4"/>
  <c r="G21" i="4" l="1"/>
  <c r="D21" i="4"/>
  <c r="H21" i="4" s="1"/>
  <c r="G17" i="4"/>
  <c r="D17" i="4"/>
  <c r="H17" i="4" s="1"/>
  <c r="D18" i="4"/>
  <c r="H18" i="4" s="1"/>
  <c r="G18" i="4"/>
  <c r="D22" i="4"/>
  <c r="H22" i="4" s="1"/>
  <c r="G22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V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<sst xmlns="http://schemas.openxmlformats.org/spreadsheetml/2006/main" count="155" uniqueCount="28">
  <si>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</si>
  <si>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</si>
  <si>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</si>
  <si>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</si>
  <si>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</si>
  <si>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</si>
  <si>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</si>
  <si>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</si>
  <si>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</si>
  <si>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</si>
  <si>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</si>
  <si>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</si>
  <si>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</si>
  <si>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1604, 16th Floor, Building No 45, Wing - B, Gurukrupa Ghanashyam, Pantnaga, Village - Ghatkopar, Ghatkopar East,</t>
  </si>
  <si>
    <t>rera ca</t>
  </si>
  <si>
    <t>bal</t>
  </si>
  <si>
    <t>rate on ca</t>
  </si>
  <si>
    <t>fmv</t>
  </si>
  <si>
    <t>agreemetn  - 14.08.2023 - 1 cr.- pg no.4</t>
  </si>
  <si>
    <t>30.08.24</t>
  </si>
  <si>
    <t>21.5.24</t>
  </si>
  <si>
    <t>08.12.23</t>
  </si>
  <si>
    <t>17.02.22</t>
  </si>
  <si>
    <t>14.12.24</t>
  </si>
  <si>
    <t>15.03.24</t>
  </si>
  <si>
    <t>29.03.23</t>
  </si>
  <si>
    <t>mca</t>
  </si>
  <si>
    <t>ls - 98 to 1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</si>
</sst>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5C5F0-2932-420C-865F-C059E6BCF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11FB26-64D8-4B86-94B0-F9E07059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982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</xdr:rowOff>
    </xdr:from>
    <xdr:to>
      <xdr:col>12</xdr:col>
      <xdr:colOff>409575</xdr:colOff>
      <xdr:row>48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7FA52F-C3D5-40DD-B1CD-C90B73AF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9525"/>
          <a:ext cx="7553325" cy="9296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315135</xdr:colOff>
      <xdr:row>43</xdr:row>
      <xdr:rowOff>124959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993BDA-1239-4496-9361-B13A2A2A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801535" cy="81259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296082</xdr:colOff>
      <xdr:row>45</xdr:row>
      <xdr:rowOff>124959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1510A8-7162-4ACF-9A47-F795FA187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5782482" cy="81259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296082</xdr:colOff>
      <xdr:row>43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6CEF0F-BA15-4EEA-BFC4-74A2DBC74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82482" cy="8192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977393-5470-4715-8FCD-A292039AA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D5A8E1-639E-4A15-91DE-7B66F5D7C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2FB8A-D5F6-483F-A9CA-E7D5BE1B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473302-9451-416D-96E2-0B08AB55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04CBC0-14FF-40AF-92F0-E02FFA845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42C5D8-1C63-4E4E-BED0-A164D44B2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63EDF1-92B9-4F4D-BE5C-009CDC06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382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78372E-0440-4BAE-A33A-FCA312990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9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5"/>
  <sheetViews>
    <sheetView tabSelected="1" topLeftCell="D1" zoomScaleNormal="100" workbookViewId="0">
      <selection activeCell="H2" sqref="H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57031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426</v>
      </c>
      <c r="C2" s="4">
        <f>B2*1.2</f>
        <v>511.2</v>
      </c>
      <c r="D2" s="4">
        <f t="shared" ref="D2:D13" si="2">C2*1.2</f>
        <v>613.43999999999994</v>
      </c>
      <c r="E2" s="5">
        <f t="shared" ref="E2:E13" si="3">R2</f>
        <v>10000000</v>
      </c>
      <c r="F2" s="10">
        <f t="shared" ref="F2:F13" si="4">ROUND((E2/B2),0)</f>
        <v>23474</v>
      </c>
      <c r="G2" s="10">
        <f t="shared" ref="G2:G13" si="5">ROUND((E2/C2),0)</f>
        <v>19562</v>
      </c>
      <c r="H2" s="10">
        <f t="shared" ref="H2:H13" si="6">ROUND((E2/D2),0)</f>
        <v>16302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426</v>
      </c>
      <c r="R2" s="2">
        <v>10000000</v>
      </c>
      <c r="S2" s="8"/>
      <c r="T2" s="8"/>
    </row>
    <row r="3" spans="1:23" x14ac:dyDescent="0.25">
      <c r="A3" s="4">
        <f t="shared" si="0"/>
        <v>0</v>
      </c>
      <c r="B3" s="4">
        <f t="shared" si="1"/>
        <v>650</v>
      </c>
      <c r="C3" s="4">
        <f t="shared" ref="C3:C15" si="9">B3*1.2</f>
        <v>780</v>
      </c>
      <c r="D3" s="4">
        <f t="shared" si="2"/>
        <v>936</v>
      </c>
      <c r="E3" s="5">
        <f t="shared" si="3"/>
        <v>16500000</v>
      </c>
      <c r="F3" s="10">
        <f t="shared" si="4"/>
        <v>25385</v>
      </c>
      <c r="G3" s="10">
        <f t="shared" si="5"/>
        <v>21154</v>
      </c>
      <c r="H3" s="10">
        <f t="shared" si="6"/>
        <v>17628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650</v>
      </c>
      <c r="R3" s="2">
        <v>16500000</v>
      </c>
      <c r="S3" s="8"/>
      <c r="T3" s="8"/>
    </row>
    <row r="4" spans="1:23" x14ac:dyDescent="0.25">
      <c r="A4" s="4">
        <f t="shared" si="0"/>
        <v>0</v>
      </c>
      <c r="B4" s="4">
        <f t="shared" si="1"/>
        <v>650</v>
      </c>
      <c r="C4" s="4">
        <f t="shared" si="9"/>
        <v>780</v>
      </c>
      <c r="D4" s="4">
        <f t="shared" si="2"/>
        <v>936</v>
      </c>
      <c r="E4" s="5">
        <f t="shared" si="3"/>
        <v>17000000</v>
      </c>
      <c r="F4" s="14">
        <f t="shared" si="4"/>
        <v>26154</v>
      </c>
      <c r="G4" s="10">
        <f t="shared" si="5"/>
        <v>21795</v>
      </c>
      <c r="H4" s="10">
        <f t="shared" si="6"/>
        <v>18162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650</v>
      </c>
      <c r="R4" s="2">
        <v>17000000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423</v>
      </c>
      <c r="C5" s="4">
        <f t="shared" si="9"/>
        <v>507.59999999999997</v>
      </c>
      <c r="D5" s="4">
        <f t="shared" si="2"/>
        <v>609.11999999999989</v>
      </c>
      <c r="E5" s="5">
        <f t="shared" si="3"/>
        <v>14500000</v>
      </c>
      <c r="F5" s="10">
        <f t="shared" si="4"/>
        <v>34279</v>
      </c>
      <c r="G5" s="10">
        <f t="shared" si="5"/>
        <v>28566</v>
      </c>
      <c r="H5" s="10">
        <f t="shared" si="6"/>
        <v>23805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423</v>
      </c>
      <c r="R5" s="2">
        <v>14500000</v>
      </c>
      <c r="S5" s="8"/>
      <c r="T5" s="8"/>
    </row>
    <row r="6" spans="1:23" x14ac:dyDescent="0.25">
      <c r="A6" s="4">
        <f t="shared" si="0"/>
        <v>0</v>
      </c>
      <c r="B6" s="4">
        <f t="shared" si="1"/>
        <v>423</v>
      </c>
      <c r="C6" s="4">
        <f t="shared" si="9"/>
        <v>507.59999999999997</v>
      </c>
      <c r="D6" s="4">
        <f t="shared" si="2"/>
        <v>609.11999999999989</v>
      </c>
      <c r="E6" s="5">
        <f t="shared" si="3"/>
        <v>12000000</v>
      </c>
      <c r="F6" s="10">
        <f t="shared" si="4"/>
        <v>28369</v>
      </c>
      <c r="G6" s="10">
        <f t="shared" si="5"/>
        <v>23641</v>
      </c>
      <c r="H6" s="10">
        <f t="shared" si="6"/>
        <v>19701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423</v>
      </c>
      <c r="R6" s="2">
        <v>12000000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426</v>
      </c>
      <c r="C7" s="4">
        <f t="shared" si="9"/>
        <v>511.2</v>
      </c>
      <c r="D7" s="4">
        <f t="shared" si="2"/>
        <v>613.43999999999994</v>
      </c>
      <c r="E7" s="5">
        <f t="shared" si="3"/>
        <v>11000000</v>
      </c>
      <c r="F7" s="14">
        <f t="shared" si="4"/>
        <v>25822</v>
      </c>
      <c r="G7" s="10">
        <f t="shared" si="5"/>
        <v>21518</v>
      </c>
      <c r="H7" s="10">
        <f t="shared" si="6"/>
        <v>17932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426</v>
      </c>
      <c r="R7" s="2">
        <v>11000000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428</v>
      </c>
      <c r="C8" s="4">
        <f t="shared" si="9"/>
        <v>513.6</v>
      </c>
      <c r="D8" s="4">
        <f t="shared" si="2"/>
        <v>616.32000000000005</v>
      </c>
      <c r="E8" s="5">
        <f t="shared" si="3"/>
        <v>13000000</v>
      </c>
      <c r="F8" s="10">
        <f t="shared" si="4"/>
        <v>30374</v>
      </c>
      <c r="G8" s="10">
        <f t="shared" si="5"/>
        <v>25312</v>
      </c>
      <c r="H8" s="10">
        <f t="shared" si="6"/>
        <v>21093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428</v>
      </c>
      <c r="R8" s="2">
        <v>13000000</v>
      </c>
      <c r="S8" s="8"/>
      <c r="T8" s="8"/>
      <c r="V8" s="8"/>
    </row>
    <row r="9" spans="1:23" x14ac:dyDescent="0.25">
      <c r="A9" s="4">
        <f t="shared" si="0"/>
        <v>0</v>
      </c>
      <c r="B9" s="4">
        <f t="shared" si="1"/>
        <v>470.06387999999998</v>
      </c>
      <c r="C9" s="4">
        <f t="shared" si="9"/>
        <v>564.07665599999996</v>
      </c>
      <c r="D9" s="4">
        <f t="shared" si="2"/>
        <v>676.8919871999999</v>
      </c>
      <c r="E9" s="5">
        <f t="shared" si="3"/>
        <v>9200000</v>
      </c>
      <c r="F9" s="10">
        <f t="shared" si="4"/>
        <v>19572</v>
      </c>
      <c r="G9" s="10">
        <f t="shared" si="5"/>
        <v>16310</v>
      </c>
      <c r="H9" s="10">
        <f t="shared" si="6"/>
        <v>13592</v>
      </c>
      <c r="I9" s="4" t="e">
        <f>#REF!</f>
        <v>#REF!</v>
      </c>
      <c r="J9" s="4" t="str">
        <f t="shared" si="7"/>
        <v>30.08.24</v>
      </c>
      <c r="O9">
        <v>0</v>
      </c>
      <c r="P9">
        <f t="shared" si="8"/>
        <v>0</v>
      </c>
      <c r="Q9">
        <f>43.67*10.764</f>
        <v>470.06387999999998</v>
      </c>
      <c r="R9" s="2">
        <v>9200000</v>
      </c>
      <c r="S9" s="8" t="s">
        <v>19</v>
      </c>
      <c r="T9" s="8">
        <v>15</v>
      </c>
      <c r="U9" s="2">
        <f>R9+460000+30000</f>
        <v>9690000</v>
      </c>
      <c r="V9" s="8">
        <f>U9/Q9</f>
        <v>20614.219497145794</v>
      </c>
      <c r="W9">
        <f>V9*1.1</f>
        <v>22675.641446860376</v>
      </c>
    </row>
    <row r="10" spans="1:23" x14ac:dyDescent="0.25">
      <c r="A10" s="4">
        <f t="shared" si="0"/>
        <v>0</v>
      </c>
      <c r="B10" s="4">
        <f t="shared" si="1"/>
        <v>650</v>
      </c>
      <c r="C10" s="4">
        <f t="shared" si="9"/>
        <v>780</v>
      </c>
      <c r="D10" s="4">
        <f t="shared" si="2"/>
        <v>936</v>
      </c>
      <c r="E10" s="5">
        <f t="shared" si="3"/>
        <v>13500000</v>
      </c>
      <c r="F10" s="10">
        <f t="shared" si="4"/>
        <v>20769</v>
      </c>
      <c r="G10" s="10">
        <f t="shared" si="5"/>
        <v>17308</v>
      </c>
      <c r="H10" s="10">
        <f t="shared" si="6"/>
        <v>14423</v>
      </c>
      <c r="I10" s="4" t="e">
        <f>#REF!</f>
        <v>#REF!</v>
      </c>
      <c r="J10" s="4" t="str">
        <f t="shared" si="7"/>
        <v>21.5.24</v>
      </c>
      <c r="O10">
        <v>0</v>
      </c>
      <c r="P10">
        <f t="shared" si="8"/>
        <v>0</v>
      </c>
      <c r="Q10">
        <v>650</v>
      </c>
      <c r="R10" s="2">
        <v>13500000</v>
      </c>
      <c r="S10" s="8" t="s">
        <v>20</v>
      </c>
      <c r="T10" s="8">
        <v>7</v>
      </c>
      <c r="U10" s="2">
        <f>R10+276000+30000</f>
        <v>13806000</v>
      </c>
      <c r="V10" s="11">
        <f t="shared" ref="V10:V15" si="10">U10/Q10</f>
        <v>21240</v>
      </c>
      <c r="W10">
        <f t="shared" ref="W10:W16" si="11">V10*1.1</f>
        <v>23364.000000000004</v>
      </c>
    </row>
    <row r="11" spans="1:23" x14ac:dyDescent="0.25">
      <c r="A11" s="4">
        <f t="shared" si="0"/>
        <v>0</v>
      </c>
      <c r="B11" s="4">
        <f t="shared" si="1"/>
        <v>650.46852000000001</v>
      </c>
      <c r="C11" s="4">
        <f t="shared" si="9"/>
        <v>780.56222400000001</v>
      </c>
      <c r="D11" s="4">
        <f t="shared" si="2"/>
        <v>936.67466879999995</v>
      </c>
      <c r="E11" s="5">
        <f t="shared" si="3"/>
        <v>12244776</v>
      </c>
      <c r="F11" s="10">
        <f t="shared" si="4"/>
        <v>18825</v>
      </c>
      <c r="G11" s="10">
        <f t="shared" si="5"/>
        <v>15687</v>
      </c>
      <c r="H11" s="10">
        <f t="shared" si="6"/>
        <v>13073</v>
      </c>
      <c r="I11" s="4" t="e">
        <f>#REF!</f>
        <v>#REF!</v>
      </c>
      <c r="J11" s="4" t="str">
        <f t="shared" si="7"/>
        <v>08.12.23</v>
      </c>
      <c r="O11">
        <v>0</v>
      </c>
      <c r="P11">
        <f t="shared" si="8"/>
        <v>0</v>
      </c>
      <c r="Q11">
        <f>60.43*10.764</f>
        <v>650.46852000000001</v>
      </c>
      <c r="R11" s="2">
        <v>12244776</v>
      </c>
      <c r="S11" s="8" t="s">
        <v>21</v>
      </c>
      <c r="T11" s="8">
        <v>10</v>
      </c>
      <c r="U11" s="2">
        <f>R11+734700+30000</f>
        <v>13009476</v>
      </c>
      <c r="V11" s="8">
        <f t="shared" si="10"/>
        <v>20000.16234452053</v>
      </c>
      <c r="W11">
        <f t="shared" si="11"/>
        <v>22000.178578972584</v>
      </c>
    </row>
    <row r="12" spans="1:23" x14ac:dyDescent="0.25">
      <c r="A12" s="4">
        <f t="shared" si="0"/>
        <v>0</v>
      </c>
      <c r="B12" s="4">
        <f t="shared" si="1"/>
        <v>650</v>
      </c>
      <c r="C12" s="4">
        <f t="shared" si="9"/>
        <v>780</v>
      </c>
      <c r="D12" s="4">
        <f t="shared" si="2"/>
        <v>936</v>
      </c>
      <c r="E12" s="5">
        <f t="shared" si="3"/>
        <v>12789286</v>
      </c>
      <c r="F12" s="10">
        <f t="shared" si="4"/>
        <v>19676</v>
      </c>
      <c r="G12" s="10">
        <f t="shared" si="5"/>
        <v>16397</v>
      </c>
      <c r="H12" s="10">
        <f t="shared" si="6"/>
        <v>13664</v>
      </c>
      <c r="I12" s="4" t="e">
        <f>#REF!</f>
        <v>#REF!</v>
      </c>
      <c r="J12" s="4" t="str">
        <f t="shared" si="7"/>
        <v>17.02.22</v>
      </c>
      <c r="O12">
        <v>0</v>
      </c>
      <c r="P12">
        <f t="shared" si="8"/>
        <v>0</v>
      </c>
      <c r="Q12">
        <v>650</v>
      </c>
      <c r="R12" s="2">
        <v>12789286</v>
      </c>
      <c r="S12" s="8" t="s">
        <v>22</v>
      </c>
      <c r="T12" s="8">
        <v>6</v>
      </c>
      <c r="U12" s="2">
        <f>R12+639500+30000</f>
        <v>13458786</v>
      </c>
      <c r="V12" s="8">
        <f t="shared" si="10"/>
        <v>20705.824615384616</v>
      </c>
      <c r="W12">
        <f t="shared" si="11"/>
        <v>22776.407076923078</v>
      </c>
    </row>
    <row r="13" spans="1:23" x14ac:dyDescent="0.25">
      <c r="A13" s="4">
        <f t="shared" si="0"/>
        <v>0</v>
      </c>
      <c r="B13" s="4">
        <f t="shared" si="1"/>
        <v>635.82947999999999</v>
      </c>
      <c r="C13" s="4">
        <f t="shared" si="9"/>
        <v>762.99537599999996</v>
      </c>
      <c r="D13" s="4">
        <f t="shared" si="2"/>
        <v>915.59445119999998</v>
      </c>
      <c r="E13" s="5">
        <f t="shared" si="3"/>
        <v>13500000</v>
      </c>
      <c r="F13" s="14">
        <f t="shared" si="4"/>
        <v>21232</v>
      </c>
      <c r="G13" s="10">
        <f t="shared" si="5"/>
        <v>17693</v>
      </c>
      <c r="H13" s="10">
        <f t="shared" si="6"/>
        <v>14745</v>
      </c>
      <c r="I13" s="4" t="e">
        <f>#REF!</f>
        <v>#REF!</v>
      </c>
      <c r="J13" s="4" t="str">
        <f t="shared" si="7"/>
        <v>14.12.24</v>
      </c>
      <c r="O13">
        <v>0</v>
      </c>
      <c r="P13">
        <f t="shared" ref="P13" si="12">O13/1.2</f>
        <v>0</v>
      </c>
      <c r="Q13">
        <f>59.07*10.764</f>
        <v>635.82947999999999</v>
      </c>
      <c r="R13" s="2">
        <v>13500000</v>
      </c>
      <c r="S13" s="8" t="s">
        <v>23</v>
      </c>
      <c r="T13" s="8">
        <v>16</v>
      </c>
      <c r="U13" s="2">
        <f>R13+810000+30000</f>
        <v>14340000</v>
      </c>
      <c r="V13" s="11">
        <f t="shared" si="10"/>
        <v>22553.216626571011</v>
      </c>
      <c r="W13">
        <f t="shared" si="11"/>
        <v>24808.538289228116</v>
      </c>
    </row>
    <row r="14" spans="1:23" x14ac:dyDescent="0.25">
      <c r="A14" s="4">
        <f t="shared" si="0"/>
        <v>0</v>
      </c>
      <c r="B14" s="4">
        <f t="shared" si="1"/>
        <v>653.05187999999998</v>
      </c>
      <c r="C14" s="4">
        <f t="shared" si="9"/>
        <v>783.66225599999996</v>
      </c>
      <c r="D14" s="4">
        <f t="shared" ref="D14:D15" si="13">C14*1.2</f>
        <v>940.39470719999986</v>
      </c>
      <c r="E14" s="5">
        <f t="shared" ref="E14:E15" si="14">R14</f>
        <v>18500000</v>
      </c>
      <c r="F14" s="10">
        <f t="shared" ref="F14:F15" si="15">ROUND((E14/B14),0)</f>
        <v>28329</v>
      </c>
      <c r="G14" s="10">
        <f t="shared" ref="G14:G15" si="16">ROUND((E14/C14),0)</f>
        <v>23607</v>
      </c>
      <c r="H14" s="10">
        <f t="shared" ref="H14:H15" si="17">ROUND((E14/D14),0)</f>
        <v>19673</v>
      </c>
      <c r="I14" s="4" t="e">
        <f>#REF!</f>
        <v>#REF!</v>
      </c>
      <c r="J14" s="4" t="str">
        <f t="shared" ref="J14:J15" si="18">S14</f>
        <v>15.03.24</v>
      </c>
      <c r="O14">
        <v>0</v>
      </c>
      <c r="P14">
        <f t="shared" ref="P14:P15" si="19">O14/1.2</f>
        <v>0</v>
      </c>
      <c r="Q14">
        <f>60.67*10.764</f>
        <v>653.05187999999998</v>
      </c>
      <c r="R14" s="2">
        <v>18500000</v>
      </c>
      <c r="S14" s="8" t="s">
        <v>24</v>
      </c>
      <c r="T14" s="8">
        <v>14</v>
      </c>
      <c r="U14" s="2">
        <f>R14+925000+30000</f>
        <v>19455000</v>
      </c>
      <c r="V14" s="8">
        <f t="shared" si="10"/>
        <v>29790.895020469125</v>
      </c>
      <c r="W14">
        <f t="shared" si="11"/>
        <v>32769.984522516039</v>
      </c>
    </row>
    <row r="15" spans="1:23" x14ac:dyDescent="0.25">
      <c r="A15" s="4">
        <f t="shared" si="0"/>
        <v>0</v>
      </c>
      <c r="B15" s="4">
        <f t="shared" si="1"/>
        <v>650.46852000000001</v>
      </c>
      <c r="C15" s="4">
        <f t="shared" si="9"/>
        <v>780.56222400000001</v>
      </c>
      <c r="D15" s="4">
        <f t="shared" si="13"/>
        <v>936.67466879999995</v>
      </c>
      <c r="E15" s="5">
        <f t="shared" si="14"/>
        <v>15137882</v>
      </c>
      <c r="F15" s="14">
        <f t="shared" si="15"/>
        <v>23272</v>
      </c>
      <c r="G15" s="10">
        <f t="shared" si="16"/>
        <v>19394</v>
      </c>
      <c r="H15" s="4">
        <f t="shared" si="17"/>
        <v>16161</v>
      </c>
      <c r="I15" s="4" t="e">
        <f>#REF!</f>
        <v>#REF!</v>
      </c>
      <c r="J15" s="4" t="str">
        <f t="shared" si="18"/>
        <v>29.03.23</v>
      </c>
      <c r="O15">
        <v>0</v>
      </c>
      <c r="P15">
        <f t="shared" si="19"/>
        <v>0</v>
      </c>
      <c r="Q15">
        <f>60.43*10.764</f>
        <v>650.46852000000001</v>
      </c>
      <c r="R15" s="2">
        <v>15137882</v>
      </c>
      <c r="S15" s="8" t="s">
        <v>25</v>
      </c>
      <c r="T15" s="8">
        <v>15</v>
      </c>
      <c r="U15" s="2">
        <f>R15+908300+30000</f>
        <v>16076182</v>
      </c>
      <c r="V15">
        <f t="shared" si="10"/>
        <v>24714.773283724782</v>
      </c>
      <c r="W15">
        <f t="shared" si="11"/>
        <v>27186.250612097261</v>
      </c>
    </row>
    <row r="16" spans="1:23" x14ac:dyDescent="0.25">
      <c r="A16" s="4">
        <f t="shared" ref="A16:A22" si="20">N16</f>
        <v>0</v>
      </c>
      <c r="B16" s="4">
        <f t="shared" ref="B16:B22" si="21">Q16</f>
        <v>0</v>
      </c>
      <c r="C16" s="4">
        <f t="shared" ref="C16:C22" si="22">B16*1.2</f>
        <v>0</v>
      </c>
      <c r="D16" s="4">
        <f t="shared" ref="D16:D22" si="23">C16*1.2</f>
        <v>0</v>
      </c>
      <c r="E16" s="5">
        <f t="shared" ref="E16:E22" si="24">R16</f>
        <v>0</v>
      </c>
      <c r="F16" s="10" t="e">
        <f t="shared" ref="F16:F22" si="25">ROUND((E16/B16),0)</f>
        <v>#DIV/0!</v>
      </c>
      <c r="G16" s="4" t="e">
        <f t="shared" ref="G16:G22" si="26">ROUND((E16/C16),0)</f>
        <v>#DIV/0!</v>
      </c>
      <c r="H16" s="4" t="e">
        <f t="shared" ref="H16:H22" si="27">ROUND((E16/D16),0)</f>
        <v>#DIV/0!</v>
      </c>
      <c r="I16" s="4" t="e">
        <f>#REF!</f>
        <v>#REF!</v>
      </c>
      <c r="J16" s="4">
        <f t="shared" ref="J16:J22" si="28">S16</f>
        <v>0</v>
      </c>
      <c r="O16">
        <v>0</v>
      </c>
      <c r="P16">
        <f t="shared" ref="P16:P22" si="29">O16/1.2</f>
        <v>0</v>
      </c>
      <c r="Q16">
        <f t="shared" ref="Q16:Q22" si="30">P16/1.2</f>
        <v>0</v>
      </c>
      <c r="R16" s="2">
        <v>0</v>
      </c>
      <c r="S16" s="8"/>
      <c r="T16" s="8"/>
      <c r="V16" t="e">
        <f t="shared" ref="V16:V22" si="31">U16/Q16</f>
        <v>#DIV/0!</v>
      </c>
      <c r="W16" t="e">
        <f t="shared" si="11"/>
        <v>#DIV/0!</v>
      </c>
    </row>
    <row r="17" spans="1:22" x14ac:dyDescent="0.25">
      <c r="A17" s="4">
        <f t="shared" si="20"/>
        <v>0</v>
      </c>
      <c r="B17" s="4">
        <f t="shared" si="21"/>
        <v>0</v>
      </c>
      <c r="C17" s="4">
        <f t="shared" si="22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4" t="e">
        <f t="shared" si="26"/>
        <v>#DIV/0!</v>
      </c>
      <c r="H17" s="4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30"/>
        <v>0</v>
      </c>
      <c r="R17" s="2">
        <v>0</v>
      </c>
      <c r="S17" s="8"/>
      <c r="T17" s="8"/>
      <c r="V17" t="e">
        <f t="shared" si="31"/>
        <v>#DIV/0!</v>
      </c>
    </row>
    <row r="18" spans="1:22" x14ac:dyDescent="0.25">
      <c r="A18" s="4">
        <f t="shared" si="20"/>
        <v>0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4" t="e">
        <f t="shared" si="26"/>
        <v>#DIV/0!</v>
      </c>
      <c r="H18" s="4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30"/>
        <v>0</v>
      </c>
      <c r="R18" s="2">
        <v>0</v>
      </c>
      <c r="S18" s="8"/>
      <c r="T18" s="8"/>
      <c r="V18" t="e">
        <f t="shared" si="31"/>
        <v>#DIV/0!</v>
      </c>
    </row>
    <row r="19" spans="1:22" x14ac:dyDescent="0.25">
      <c r="A19" s="4">
        <f t="shared" si="20"/>
        <v>0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4" t="e">
        <f t="shared" si="26"/>
        <v>#DIV/0!</v>
      </c>
      <c r="H19" s="4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30"/>
        <v>0</v>
      </c>
      <c r="R19" s="2">
        <v>0</v>
      </c>
      <c r="S19" s="8"/>
      <c r="T19" s="8"/>
      <c r="V19" t="e">
        <f t="shared" si="31"/>
        <v>#DIV/0!</v>
      </c>
    </row>
    <row r="20" spans="1:22" x14ac:dyDescent="0.25">
      <c r="A20" s="4">
        <f t="shared" si="20"/>
        <v>0</v>
      </c>
      <c r="B20" s="4">
        <f t="shared" si="21"/>
        <v>0</v>
      </c>
      <c r="C20" s="4">
        <f t="shared" si="22"/>
        <v>0</v>
      </c>
      <c r="D20" s="4">
        <f t="shared" si="23"/>
        <v>0</v>
      </c>
      <c r="E20" s="5">
        <f t="shared" si="24"/>
        <v>0</v>
      </c>
      <c r="F20" s="10" t="e">
        <f t="shared" si="25"/>
        <v>#DIV/0!</v>
      </c>
      <c r="G20" s="4" t="e">
        <f t="shared" si="26"/>
        <v>#DIV/0!</v>
      </c>
      <c r="H20" s="4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30"/>
        <v>0</v>
      </c>
      <c r="R20" s="2">
        <v>0</v>
      </c>
      <c r="S20" s="8"/>
      <c r="T20" s="8"/>
      <c r="V20" t="e">
        <f t="shared" si="31"/>
        <v>#DIV/0!</v>
      </c>
    </row>
    <row r="21" spans="1:22" x14ac:dyDescent="0.25">
      <c r="A21" s="4">
        <f t="shared" si="20"/>
        <v>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10" t="e">
        <f t="shared" si="25"/>
        <v>#DIV/0!</v>
      </c>
      <c r="G21" s="4" t="e">
        <f t="shared" si="26"/>
        <v>#DIV/0!</v>
      </c>
      <c r="H21" s="4" t="e">
        <f t="shared" si="27"/>
        <v>#DIV/0!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si="30"/>
        <v>0</v>
      </c>
      <c r="R21" s="2">
        <v>0</v>
      </c>
      <c r="S21" s="8"/>
      <c r="T21" s="8"/>
      <c r="V21" t="e">
        <f t="shared" si="31"/>
        <v>#DIV/0!</v>
      </c>
    </row>
    <row r="22" spans="1:22" x14ac:dyDescent="0.25">
      <c r="A22" s="4">
        <f t="shared" si="20"/>
        <v>0</v>
      </c>
      <c r="B22" s="4">
        <f t="shared" si="21"/>
        <v>0</v>
      </c>
      <c r="C22" s="4">
        <f t="shared" si="22"/>
        <v>0</v>
      </c>
      <c r="D22" s="4">
        <f t="shared" si="23"/>
        <v>0</v>
      </c>
      <c r="E22" s="5">
        <f t="shared" si="24"/>
        <v>0</v>
      </c>
      <c r="F22" s="10" t="e">
        <f t="shared" si="25"/>
        <v>#DIV/0!</v>
      </c>
      <c r="G22" s="4" t="e">
        <f t="shared" si="26"/>
        <v>#DIV/0!</v>
      </c>
      <c r="H22" s="4" t="e">
        <f t="shared" si="27"/>
        <v>#DIV/0!</v>
      </c>
      <c r="I22" s="4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f t="shared" si="30"/>
        <v>0</v>
      </c>
      <c r="R22" s="2">
        <v>0</v>
      </c>
      <c r="S22" s="8"/>
      <c r="T22" s="8"/>
      <c r="V22" t="e">
        <f t="shared" si="31"/>
        <v>#DIV/0!</v>
      </c>
    </row>
    <row r="23" spans="1:22" x14ac:dyDescent="0.25">
      <c r="A23" s="4"/>
      <c r="B23" s="4"/>
      <c r="C23" s="4"/>
      <c r="D23" s="4"/>
      <c r="E23" s="5"/>
      <c r="F23" s="10"/>
      <c r="G23" s="4"/>
      <c r="H23" s="4"/>
      <c r="I23" s="4"/>
      <c r="J23" s="4"/>
      <c r="R23" s="2"/>
      <c r="S23" s="8"/>
      <c r="T23" s="8"/>
    </row>
    <row r="24" spans="1:22" x14ac:dyDescent="0.25">
      <c r="A24" s="4"/>
      <c r="B24" s="4"/>
      <c r="C24" s="4"/>
      <c r="D24" s="4"/>
      <c r="E24" s="5"/>
      <c r="F24" s="10"/>
      <c r="G24" s="4"/>
      <c r="H24" s="4"/>
      <c r="I24" s="4"/>
      <c r="J24" s="4"/>
      <c r="R24" s="2"/>
      <c r="S24" s="8"/>
      <c r="T24" s="8"/>
    </row>
    <row r="26" spans="1:22" x14ac:dyDescent="0.25">
      <c r="H26" t="s">
        <v>13</v>
      </c>
    </row>
    <row r="28" spans="1:22" x14ac:dyDescent="0.25">
      <c r="H28" t="s">
        <v>14</v>
      </c>
      <c r="I28">
        <v>396</v>
      </c>
      <c r="J28">
        <f>36.83*10.764</f>
        <v>396.43811999999997</v>
      </c>
      <c r="P28" t="s">
        <v>26</v>
      </c>
    </row>
    <row r="29" spans="1:22" x14ac:dyDescent="0.25">
      <c r="H29" t="s">
        <v>15</v>
      </c>
      <c r="I29">
        <v>26</v>
      </c>
      <c r="J29">
        <f>2.44*10.74</f>
        <v>26.2056</v>
      </c>
      <c r="P29">
        <v>16.649999999999999</v>
      </c>
      <c r="Q29">
        <v>8.6300000000000008</v>
      </c>
      <c r="R29">
        <f>Q29*P29</f>
        <v>143.68950000000001</v>
      </c>
    </row>
    <row r="30" spans="1:22" x14ac:dyDescent="0.25">
      <c r="I30">
        <f>SUM(I28:I29)</f>
        <v>422</v>
      </c>
      <c r="P30">
        <v>6.64</v>
      </c>
      <c r="Q30">
        <v>3.61</v>
      </c>
      <c r="R30">
        <f t="shared" ref="R30:R35" si="32">Q30*P30</f>
        <v>23.970399999999998</v>
      </c>
    </row>
    <row r="31" spans="1:22" x14ac:dyDescent="0.25">
      <c r="G31" s="6"/>
      <c r="H31" s="6" t="s">
        <v>16</v>
      </c>
      <c r="I31">
        <v>24000</v>
      </c>
      <c r="P31">
        <v>10.77</v>
      </c>
      <c r="Q31">
        <v>5.66</v>
      </c>
      <c r="R31">
        <f t="shared" si="32"/>
        <v>60.958199999999998</v>
      </c>
    </row>
    <row r="32" spans="1:22" x14ac:dyDescent="0.25">
      <c r="H32" t="s">
        <v>17</v>
      </c>
      <c r="I32">
        <f>I31*I30</f>
        <v>10128000</v>
      </c>
      <c r="P32">
        <v>7</v>
      </c>
      <c r="Q32">
        <v>5.21</v>
      </c>
      <c r="R32">
        <f t="shared" si="32"/>
        <v>36.47</v>
      </c>
    </row>
    <row r="33" spans="8:24" x14ac:dyDescent="0.25">
      <c r="P33" s="11">
        <v>10.95</v>
      </c>
      <c r="Q33" s="11">
        <v>8.6999999999999993</v>
      </c>
      <c r="R33">
        <f t="shared" si="32"/>
        <v>95.264999999999986</v>
      </c>
      <c r="T33" s="11"/>
      <c r="U33" s="11"/>
      <c r="V33" s="11"/>
      <c r="W33" s="11"/>
      <c r="X33" s="11"/>
    </row>
    <row r="34" spans="8:24" x14ac:dyDescent="0.25">
      <c r="P34" s="11"/>
      <c r="Q34" s="13"/>
      <c r="R34">
        <f>SUM(R29:R33)</f>
        <v>360.35309999999998</v>
      </c>
      <c r="T34" s="13"/>
      <c r="U34" s="13"/>
      <c r="V34" s="11"/>
      <c r="W34" s="11"/>
      <c r="X34" s="11"/>
    </row>
    <row r="35" spans="8:24" x14ac:dyDescent="0.25">
      <c r="H35" t="s">
        <v>18</v>
      </c>
      <c r="P35" s="11">
        <v>3</v>
      </c>
      <c r="Q35" s="11">
        <v>8.6300000000000008</v>
      </c>
      <c r="R35">
        <f t="shared" si="32"/>
        <v>25.89</v>
      </c>
      <c r="T35" s="11"/>
      <c r="U35" s="11"/>
      <c r="V35" s="11"/>
      <c r="W35" s="11"/>
      <c r="X35" s="11"/>
    </row>
    <row r="36" spans="8:24" x14ac:dyDescent="0.25">
      <c r="P36" s="11"/>
      <c r="Q36" s="11"/>
      <c r="R36" s="11">
        <f>R35+R34</f>
        <v>386.24309999999997</v>
      </c>
      <c r="T36" s="11"/>
      <c r="U36" s="11"/>
      <c r="V36" s="11"/>
      <c r="W36" s="11"/>
      <c r="X36" s="11"/>
    </row>
    <row r="37" spans="8:24" x14ac:dyDescent="0.25">
      <c r="H37" t="s">
        <v>27</v>
      </c>
      <c r="P37" s="11"/>
      <c r="Q37" s="11"/>
      <c r="R37" s="12"/>
      <c r="T37" s="12"/>
      <c r="U37" s="12"/>
      <c r="V37" s="11"/>
      <c r="W37" s="11"/>
      <c r="X37" s="11"/>
    </row>
    <row r="38" spans="8:24" x14ac:dyDescent="0.25">
      <c r="P38" s="11"/>
      <c r="Q38" s="11"/>
      <c r="R38" s="11"/>
      <c r="T38" s="11"/>
      <c r="U38" s="11"/>
      <c r="V38" s="11"/>
      <c r="W38" s="11"/>
      <c r="X38" s="11"/>
    </row>
    <row r="39" spans="8:24" x14ac:dyDescent="0.25">
      <c r="P39" s="11"/>
      <c r="Q39" s="11"/>
      <c r="R39" s="11"/>
      <c r="T39" s="11"/>
      <c r="U39" s="11"/>
      <c r="V39" s="11"/>
      <c r="W39" s="11"/>
      <c r="X39" s="11"/>
    </row>
    <row r="40" spans="8:24" x14ac:dyDescent="0.25">
      <c r="P40" s="11"/>
      <c r="Q40" s="11"/>
      <c r="R40" s="11"/>
      <c r="T40" s="11"/>
      <c r="U40" s="11"/>
      <c r="V40" s="11"/>
      <c r="W40" s="11"/>
      <c r="X40" s="11"/>
    </row>
    <row r="41" spans="8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8:24" x14ac:dyDescent="0.25">
      <c r="P42" s="11"/>
      <c r="Q42" s="11"/>
      <c r="R42" s="11"/>
      <c r="S42" s="6"/>
      <c r="T42" s="11"/>
      <c r="U42" s="11"/>
      <c r="V42" s="11"/>
      <c r="W42" s="11"/>
      <c r="X42" s="11"/>
    </row>
    <row r="43" spans="8:24" x14ac:dyDescent="0.25">
      <c r="Q43" s="11"/>
      <c r="R43" s="11"/>
    </row>
    <row r="44" spans="8:24" x14ac:dyDescent="0.25">
      <c r="Q44" s="11"/>
      <c r="R44" s="11"/>
      <c r="T44" s="6"/>
    </row>
    <row r="45" spans="8:24" x14ac:dyDescent="0.25">
      <c r="P45" s="11"/>
      <c r="Q45" s="11"/>
      <c r="R45" s="11"/>
      <c r="S4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E4" sqref="E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41EE-802E-4889-B26B-258BD04DE265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D4272-A9F7-44F3-8822-FDB01CF5EFF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2025-02-12T06:55:54Z</dcterms:modified>
</cp:coreProperties>
</file>