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Rajesh Dattatraya Nangare\"/>
    </mc:Choice>
  </mc:AlternateContent>
  <xr:revisionPtr revIDLastSave="0" documentId="13_ncr:1_{D753724E-A2D9-424A-95F4-04A44F9AA02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P7" i="4" l="1"/>
  <c r="V6" i="4"/>
  <c r="U6" i="4"/>
  <c r="T6" i="4"/>
  <c r="Q6" i="4"/>
  <c r="U3" i="4"/>
  <c r="T3" i="4"/>
  <c r="Q3" i="4"/>
  <c r="U2" i="4"/>
  <c r="T2" i="4"/>
  <c r="Q2" i="4"/>
  <c r="I24" i="4"/>
  <c r="Q36" i="4"/>
  <c r="Q35" i="4"/>
  <c r="Q33" i="4"/>
  <c r="Q24" i="4"/>
  <c r="Q25" i="4"/>
  <c r="Q26" i="4"/>
  <c r="Q27" i="4"/>
  <c r="Q28" i="4"/>
  <c r="Q29" i="4"/>
  <c r="Q30" i="4"/>
  <c r="Q31" i="4"/>
  <c r="Q32" i="4"/>
  <c r="Q23" i="4"/>
  <c r="I22" i="4"/>
  <c r="J21" i="4"/>
  <c r="J20" i="4"/>
  <c r="J19" i="4"/>
  <c r="Q12" i="4" l="1"/>
  <c r="P12" i="4"/>
  <c r="P11" i="4"/>
  <c r="Q11" i="4" s="1"/>
  <c r="Q10" i="4"/>
  <c r="P10" i="4"/>
  <c r="P9" i="4"/>
  <c r="Q9" i="4" s="1"/>
  <c r="P8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<sst xmlns="http://schemas.openxmlformats.org/spreadsheetml/2006/main" count="34" uniqueCount="29">
  <si>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</si>
  <si>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</si>
  <si>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</si>
  <si>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</si>
  <si>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</si>
  <si>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</si>
  <si>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</si>
  <si>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</si>
  <si>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</si>
  <si>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</si>
  <si>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</si>
  <si>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</si>
  <si>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</si>
  <si>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702 &amp; 704, 7th Floor, Wing - B, Sai Enclave, Near Jari Mari Mandir, Ambivali Gaon Road, Village - Vadavali, Ambivali West,</t>
  </si>
  <si>
    <t>Flat No.</t>
  </si>
  <si>
    <t>ca</t>
  </si>
  <si>
    <t>bal</t>
  </si>
  <si>
    <t>patio</t>
  </si>
  <si>
    <t>rate</t>
  </si>
  <si>
    <t>fmv</t>
  </si>
  <si>
    <t>mca</t>
  </si>
  <si>
    <t>32 to 35 lakhs</t>
  </si>
  <si>
    <t>20.02.24</t>
  </si>
  <si>
    <t>26.11.24</t>
  </si>
  <si>
    <t>30.09.22</t>
  </si>
  <si>
    <t>Flat No. 704</t>
  </si>
  <si>
    <t>702 &amp; 704</t>
  </si>
  <si>
    <t>F. No. 702 - Occupied</t>
  </si>
  <si>
    <t>F. no. 704 - Locked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</si>
</sst>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505746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E5CFD-4022-4F8D-BE87-759A0BDE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601746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477167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3ADB8-C06E-4E68-A077-84AE28AB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573167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383EE9-7320-4D29-9CC8-4753F347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DA3A89-F11E-4B02-A0F4-5C29249F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4B7CC-98FA-415D-B62B-6FFD278E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505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582297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44802-C84A-4C36-AE18-116D11D05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16697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BA991-DB4F-43F8-B305-BB1550C45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7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7109375" customWidth="1"/>
    <col min="20" max="20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405.15695999999997</v>
      </c>
      <c r="C2" s="4">
        <f>B2*1.1</f>
        <v>445.67265600000002</v>
      </c>
      <c r="D2" s="4">
        <f t="shared" ref="D2:D13" si="2">C2*1.2</f>
        <v>534.80718720000004</v>
      </c>
      <c r="E2" s="17">
        <f t="shared" ref="E2:E13" si="3">R2</f>
        <v>2842592</v>
      </c>
      <c r="F2" s="15">
        <f t="shared" ref="F2:F13" si="4">ROUND((E2/B2),0)</f>
        <v>7016</v>
      </c>
      <c r="G2" s="10">
        <f t="shared" ref="G2:G13" si="5">ROUND((E2/C2),0)</f>
        <v>6378</v>
      </c>
      <c r="H2" s="10">
        <f t="shared" ref="H2:H13" si="6">ROUND((E2/D2),0)</f>
        <v>5315</v>
      </c>
      <c r="I2" s="4" t="e">
        <f>#REF!</f>
        <v>#REF!</v>
      </c>
      <c r="J2" s="4" t="str">
        <f t="shared" ref="J2:J13" si="7">S2</f>
        <v>20.02.24</v>
      </c>
      <c r="O2">
        <v>0</v>
      </c>
      <c r="P2">
        <f t="shared" ref="P2:P12" si="8">O2/1.2</f>
        <v>0</v>
      </c>
      <c r="Q2">
        <f>(29.48+8.16)*10.764</f>
        <v>405.15695999999997</v>
      </c>
      <c r="R2" s="2">
        <v>2842592</v>
      </c>
      <c r="S2" s="8" t="s">
        <v>22</v>
      </c>
      <c r="T2" s="16">
        <f>R2+199000+30000</f>
        <v>3071592</v>
      </c>
      <c r="U2">
        <f>T2/Q2</f>
        <v>7581.23962624263</v>
      </c>
    </row>
    <row r="3" spans="1:22" x14ac:dyDescent="0.25">
      <c r="A3" s="4">
        <f t="shared" si="0"/>
        <v>0</v>
      </c>
      <c r="B3" s="4">
        <f t="shared" si="1"/>
        <v>444.76847999999995</v>
      </c>
      <c r="C3" s="4">
        <f t="shared" ref="C3:C15" si="9">B3*1.1</f>
        <v>489.24532799999997</v>
      </c>
      <c r="D3" s="4">
        <f t="shared" si="2"/>
        <v>587.09439359999999</v>
      </c>
      <c r="E3" s="17">
        <f t="shared" si="3"/>
        <v>3200000</v>
      </c>
      <c r="F3" s="15">
        <f t="shared" si="4"/>
        <v>7195</v>
      </c>
      <c r="G3" s="10">
        <f t="shared" si="5"/>
        <v>6541</v>
      </c>
      <c r="H3" s="10">
        <f t="shared" si="6"/>
        <v>5451</v>
      </c>
      <c r="I3" s="4" t="e">
        <f>#REF!</f>
        <v>#REF!</v>
      </c>
      <c r="J3" s="4" t="str">
        <f t="shared" si="7"/>
        <v>26.11.24</v>
      </c>
      <c r="O3">
        <v>0</v>
      </c>
      <c r="P3">
        <f t="shared" si="8"/>
        <v>0</v>
      </c>
      <c r="Q3">
        <f>(34.44+2.28+4.6)*10.764</f>
        <v>444.76847999999995</v>
      </c>
      <c r="R3" s="2">
        <v>3200000</v>
      </c>
      <c r="S3" s="8" t="s">
        <v>23</v>
      </c>
      <c r="T3" s="16">
        <f>R3+224000+30000</f>
        <v>3454000</v>
      </c>
      <c r="U3">
        <f>T3/Q3</f>
        <v>7765.8380827706142</v>
      </c>
    </row>
    <row r="4" spans="1:22" x14ac:dyDescent="0.25">
      <c r="A4" s="4">
        <f t="shared" si="0"/>
        <v>0</v>
      </c>
      <c r="B4" s="4">
        <f t="shared" si="1"/>
        <v>625</v>
      </c>
      <c r="C4" s="4">
        <f t="shared" si="9"/>
        <v>687.5</v>
      </c>
      <c r="D4" s="4">
        <f t="shared" si="2"/>
        <v>825</v>
      </c>
      <c r="E4" s="17">
        <f t="shared" si="3"/>
        <v>3000000</v>
      </c>
      <c r="F4" s="10">
        <f t="shared" si="4"/>
        <v>4800</v>
      </c>
      <c r="G4" s="10">
        <f t="shared" si="5"/>
        <v>4364</v>
      </c>
      <c r="H4" s="10">
        <f t="shared" si="6"/>
        <v>3636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625</v>
      </c>
      <c r="R4" s="2">
        <v>3000000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600</v>
      </c>
      <c r="C5" s="4">
        <f t="shared" si="9"/>
        <v>660</v>
      </c>
      <c r="D5" s="4">
        <f t="shared" si="2"/>
        <v>792</v>
      </c>
      <c r="E5" s="17">
        <f t="shared" si="3"/>
        <v>3300000</v>
      </c>
      <c r="F5" s="10">
        <f t="shared" si="4"/>
        <v>5500</v>
      </c>
      <c r="G5" s="10">
        <f t="shared" si="5"/>
        <v>5000</v>
      </c>
      <c r="H5" s="10">
        <f t="shared" si="6"/>
        <v>4167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600</v>
      </c>
      <c r="R5" s="2">
        <v>3300000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418.39668</v>
      </c>
      <c r="C6" s="4">
        <f t="shared" si="9"/>
        <v>460.23634800000002</v>
      </c>
      <c r="D6" s="4">
        <f t="shared" si="2"/>
        <v>552.28361759999996</v>
      </c>
      <c r="E6" s="17">
        <f t="shared" si="3"/>
        <v>2500000</v>
      </c>
      <c r="F6" s="10">
        <f t="shared" si="4"/>
        <v>5975</v>
      </c>
      <c r="G6" s="10">
        <f t="shared" si="5"/>
        <v>5432</v>
      </c>
      <c r="H6" s="10">
        <f t="shared" si="6"/>
        <v>4527</v>
      </c>
      <c r="I6" s="4" t="e">
        <f>#REF!</f>
        <v>#REF!</v>
      </c>
      <c r="J6" s="4" t="str">
        <f t="shared" si="7"/>
        <v>30.09.22</v>
      </c>
      <c r="O6">
        <v>0</v>
      </c>
      <c r="P6">
        <f t="shared" si="8"/>
        <v>0</v>
      </c>
      <c r="Q6">
        <f>(32.71+2.41+3.75)*10.764</f>
        <v>418.39668</v>
      </c>
      <c r="R6" s="2">
        <v>2500000</v>
      </c>
      <c r="S6" s="8" t="s">
        <v>24</v>
      </c>
      <c r="T6" s="16">
        <f>R6+175000+25000</f>
        <v>2700000</v>
      </c>
      <c r="U6">
        <f>T6/Q6</f>
        <v>6453.206081845582</v>
      </c>
      <c r="V6">
        <f>U6*1.1</f>
        <v>7098.5266900301413</v>
      </c>
    </row>
    <row r="7" spans="1:22" x14ac:dyDescent="0.25">
      <c r="A7" s="4">
        <f t="shared" si="0"/>
        <v>0</v>
      </c>
      <c r="B7" s="4">
        <f t="shared" si="1"/>
        <v>400</v>
      </c>
      <c r="C7" s="4">
        <f t="shared" si="9"/>
        <v>440.00000000000006</v>
      </c>
      <c r="D7" s="4">
        <f t="shared" si="2"/>
        <v>528</v>
      </c>
      <c r="E7" s="17">
        <f t="shared" si="3"/>
        <v>3500000</v>
      </c>
      <c r="F7" s="15">
        <f t="shared" si="4"/>
        <v>8750</v>
      </c>
      <c r="G7" s="10">
        <f t="shared" si="5"/>
        <v>7955</v>
      </c>
      <c r="H7" s="10">
        <f t="shared" si="6"/>
        <v>6629</v>
      </c>
      <c r="I7" s="4" t="e">
        <f>#REF!</f>
        <v>#REF!</v>
      </c>
      <c r="J7" s="4">
        <f t="shared" si="7"/>
        <v>0</v>
      </c>
      <c r="O7">
        <v>0</v>
      </c>
      <c r="P7">
        <f t="shared" ref="P7" si="10">O7/1.2</f>
        <v>0</v>
      </c>
      <c r="Q7">
        <v>400</v>
      </c>
      <c r="R7" s="2">
        <v>3500000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325</v>
      </c>
      <c r="C8" s="4">
        <f t="shared" si="9"/>
        <v>357.50000000000006</v>
      </c>
      <c r="D8" s="4">
        <f t="shared" si="2"/>
        <v>429.00000000000006</v>
      </c>
      <c r="E8" s="17">
        <f t="shared" si="3"/>
        <v>3300000</v>
      </c>
      <c r="F8" s="15">
        <f t="shared" si="4"/>
        <v>10154</v>
      </c>
      <c r="G8" s="10">
        <f t="shared" si="5"/>
        <v>9231</v>
      </c>
      <c r="H8" s="10">
        <f t="shared" si="6"/>
        <v>7692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325</v>
      </c>
      <c r="R8" s="2">
        <v>3300000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1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4:24" x14ac:dyDescent="0.25">
      <c r="G17" t="s">
        <v>13</v>
      </c>
    </row>
    <row r="19" spans="4:24" x14ac:dyDescent="0.25">
      <c r="G19" t="s">
        <v>14</v>
      </c>
      <c r="H19" t="s">
        <v>15</v>
      </c>
      <c r="I19">
        <v>353</v>
      </c>
      <c r="J19">
        <f>32.78*10.764</f>
        <v>352.84391999999997</v>
      </c>
    </row>
    <row r="20" spans="4:24" x14ac:dyDescent="0.25">
      <c r="G20" t="s">
        <v>26</v>
      </c>
      <c r="H20" t="s">
        <v>16</v>
      </c>
      <c r="I20">
        <v>26</v>
      </c>
      <c r="J20">
        <f>2.41*10.764</f>
        <v>25.941240000000001</v>
      </c>
    </row>
    <row r="21" spans="4:24" x14ac:dyDescent="0.25">
      <c r="H21" t="s">
        <v>17</v>
      </c>
      <c r="I21">
        <v>40</v>
      </c>
      <c r="J21">
        <f>3.75*10.764</f>
        <v>40.364999999999995</v>
      </c>
    </row>
    <row r="22" spans="4:24" x14ac:dyDescent="0.25">
      <c r="D22" t="s">
        <v>27</v>
      </c>
      <c r="G22" s="6"/>
      <c r="H22" s="6"/>
      <c r="I22">
        <f>SUM(I19:I21)</f>
        <v>419</v>
      </c>
      <c r="O22" t="s">
        <v>20</v>
      </c>
    </row>
    <row r="23" spans="4:24" x14ac:dyDescent="0.25">
      <c r="D23" t="s">
        <v>28</v>
      </c>
      <c r="H23" t="s">
        <v>18</v>
      </c>
      <c r="I23">
        <v>8000</v>
      </c>
      <c r="O23">
        <v>9</v>
      </c>
      <c r="P23">
        <v>2</v>
      </c>
      <c r="Q23">
        <f>P23*O23</f>
        <v>18</v>
      </c>
    </row>
    <row r="24" spans="4:24" x14ac:dyDescent="0.25">
      <c r="H24" t="s">
        <v>19</v>
      </c>
      <c r="I24">
        <f>I23*I22</f>
        <v>3352000</v>
      </c>
      <c r="O24">
        <v>9</v>
      </c>
      <c r="P24" s="11">
        <v>11</v>
      </c>
      <c r="Q24">
        <f t="shared" ref="Q24:Q32" si="22">P24*O24</f>
        <v>99</v>
      </c>
      <c r="R24" s="13"/>
      <c r="T24" s="11"/>
      <c r="U24" s="11"/>
      <c r="V24" s="11"/>
      <c r="W24" s="11"/>
      <c r="X24" s="11"/>
    </row>
    <row r="25" spans="4:24" x14ac:dyDescent="0.25">
      <c r="O25">
        <v>3</v>
      </c>
      <c r="P25" s="11">
        <v>8.5</v>
      </c>
      <c r="Q25">
        <f t="shared" si="22"/>
        <v>25.5</v>
      </c>
      <c r="R25" s="14"/>
      <c r="T25" s="14"/>
      <c r="U25" s="14"/>
      <c r="V25" s="11"/>
      <c r="W25" s="11"/>
      <c r="X25" s="11"/>
    </row>
    <row r="26" spans="4:24" x14ac:dyDescent="0.25">
      <c r="I26" t="s">
        <v>21</v>
      </c>
      <c r="O26">
        <v>8.5</v>
      </c>
      <c r="P26" s="11">
        <v>7.25</v>
      </c>
      <c r="Q26">
        <f t="shared" si="22"/>
        <v>61.625</v>
      </c>
      <c r="R26" s="11"/>
      <c r="T26" s="11"/>
      <c r="U26" s="11"/>
      <c r="V26" s="11"/>
      <c r="W26" s="11"/>
      <c r="X26" s="11"/>
    </row>
    <row r="27" spans="4:24" x14ac:dyDescent="0.25">
      <c r="O27">
        <v>7.25</v>
      </c>
      <c r="P27" s="11">
        <v>2</v>
      </c>
      <c r="Q27">
        <f t="shared" si="22"/>
        <v>14.5</v>
      </c>
      <c r="R27" s="11"/>
      <c r="T27" s="11"/>
      <c r="U27" s="11"/>
      <c r="V27" s="11"/>
      <c r="W27" s="11"/>
      <c r="X27" s="11"/>
    </row>
    <row r="28" spans="4:24" x14ac:dyDescent="0.25">
      <c r="G28" t="s">
        <v>25</v>
      </c>
      <c r="O28">
        <v>4</v>
      </c>
      <c r="P28" s="11">
        <v>3</v>
      </c>
      <c r="Q28">
        <f t="shared" si="22"/>
        <v>12</v>
      </c>
      <c r="R28" s="12"/>
      <c r="T28" s="12"/>
      <c r="U28" s="12"/>
      <c r="V28" s="11"/>
      <c r="W28" s="11"/>
      <c r="X28" s="11"/>
    </row>
    <row r="29" spans="4:24" x14ac:dyDescent="0.25">
      <c r="O29">
        <v>5.5</v>
      </c>
      <c r="P29" s="11">
        <v>3.8</v>
      </c>
      <c r="Q29">
        <f t="shared" si="22"/>
        <v>20.9</v>
      </c>
      <c r="R29" s="11"/>
      <c r="T29" s="11"/>
      <c r="U29" s="11"/>
      <c r="V29" s="11"/>
      <c r="W29" s="11"/>
      <c r="X29" s="11"/>
    </row>
    <row r="30" spans="4:24" x14ac:dyDescent="0.25">
      <c r="O30">
        <v>3.85</v>
      </c>
      <c r="P30" s="11">
        <v>1.4</v>
      </c>
      <c r="Q30">
        <f t="shared" si="22"/>
        <v>5.39</v>
      </c>
      <c r="R30" s="11"/>
      <c r="T30" s="11"/>
      <c r="U30" s="11"/>
      <c r="V30" s="11"/>
      <c r="W30" s="11"/>
      <c r="X30" s="11"/>
    </row>
    <row r="31" spans="4:24" x14ac:dyDescent="0.25">
      <c r="O31">
        <v>4.5</v>
      </c>
      <c r="P31" s="11">
        <v>9</v>
      </c>
      <c r="Q31">
        <f t="shared" si="22"/>
        <v>40.5</v>
      </c>
      <c r="R31" s="11"/>
      <c r="T31" s="11"/>
      <c r="U31" s="11"/>
      <c r="V31" s="11"/>
      <c r="W31" s="11"/>
      <c r="X31" s="11"/>
    </row>
    <row r="32" spans="4:24" x14ac:dyDescent="0.25">
      <c r="O32">
        <v>9</v>
      </c>
      <c r="P32" s="11">
        <v>14</v>
      </c>
      <c r="Q32">
        <f t="shared" si="22"/>
        <v>126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SUM(Q23:Q32)</f>
        <v>423.41500000000002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P35" t="s">
        <v>16</v>
      </c>
      <c r="Q35" s="11">
        <f>Q31+Q27+Q23</f>
        <v>73</v>
      </c>
      <c r="R35" s="11"/>
      <c r="T35" s="6"/>
    </row>
    <row r="36" spans="16:24" x14ac:dyDescent="0.25">
      <c r="P36" s="11" t="s">
        <v>15</v>
      </c>
      <c r="Q36" s="11">
        <f>Q33-Q35</f>
        <v>350.41500000000002</v>
      </c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2025-03-24T04:54:11Z</dcterms:modified>
</cp:coreProperties>
</file>