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Ganesh Ramdas Gaikwad\"/>
    </mc:Choice>
  </mc:AlternateContent>
  <xr:revisionPtr revIDLastSave="0" documentId="13_ncr:1_{1C8FE4C8-059E-4D20-AEF8-825C811B30C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7" i="23" l="1"/>
  <c r="E35" i="4"/>
  <c r="N17" i="24"/>
  <c r="N28" i="4"/>
  <c r="J28" i="4"/>
  <c r="I29" i="4" l="1"/>
  <c r="N30" i="24"/>
  <c r="O13" i="24"/>
  <c r="O6" i="24"/>
  <c r="O7" i="24"/>
  <c r="O8" i="24"/>
  <c r="O9" i="24"/>
  <c r="O10" i="24"/>
  <c r="O11" i="24"/>
  <c r="O12" i="24"/>
  <c r="O5" i="24"/>
  <c r="N29" i="24"/>
  <c r="N21" i="24"/>
  <c r="N22" i="24"/>
  <c r="N23" i="24"/>
  <c r="N24" i="24"/>
  <c r="N25" i="24"/>
  <c r="N26" i="24"/>
  <c r="N27" i="24"/>
  <c r="N28" i="24"/>
  <c r="N20" i="24"/>
  <c r="N14" i="24"/>
  <c r="N13" i="24"/>
  <c r="N12" i="24"/>
  <c r="D31" i="4"/>
  <c r="I27" i="4"/>
  <c r="H28" i="4"/>
  <c r="G29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<sst xmlns="http://schemas.openxmlformats.org/spreadsheetml/2006/main" count="155" uniqueCount="104">
  <si>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</si>
  <si>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</si>
  <si>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</si>
  <si>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</si>
  <si>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</si>
  <si>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</si>
  <si>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</si>
  <si>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</si>
  <si>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</si>
  <si>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</si>
  <si>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</si>
  <si>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</si>
  <si>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</si>
  <si>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</si>
  <si>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</si>
  <si>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</si>
  <si>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</si>
  <si>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</si>
  <si>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</si>
  <si>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</si>
  <si>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</si>
  <si>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</si>
  <si>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</si>
  <si>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</si>
  <si>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</si>
  <si>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</si>
  <si>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</si>
  <si>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</si>
  <si>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</si>
  <si>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</si>
  <si>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</si>
  <si>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</si>
  <si>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</si>
  <si>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</si>
  <si>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</si>
  <si>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</si>
  <si>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</si>
  <si>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</si>
  <si>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</si>
  <si>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</si>
  <si>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</si>
  <si>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</si>
  <si>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</si>
  <si>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</si>
  <si>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</si>
  <si>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</si>
  <si>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</si>
  <si>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</si>
  <si>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</si>
  <si>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</si>
  <si>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</si>
  <si>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</si>
  <si>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</si>
  <si>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</si>
  <si>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</si>
  <si>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</si>
  <si>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</si>
  <si>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</si>
  <si>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</si>
  <si>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</si>
  <si>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</si>
  <si>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</si>
  <si>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</si>
  <si>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</si>
  <si>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</si>
  <si>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</si>
  <si>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</si>
  <si>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</si>
  <si>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</si>
  <si>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</si>
  <si>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</si>
  <si>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</si>
  <si>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</si>
  <si>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</si>
  <si>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</si>
  <si>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</si>
  <si>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</si>
  <si>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</si>
  <si>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</si>
  <si>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</si>
  <si>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</si>
  <si>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</si>
  <si>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</si>
  <si>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</si>
  <si>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</si>
  <si>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IGR-19.03.24</t>
  </si>
  <si>
    <t>IGR-19.12.23</t>
  </si>
  <si>
    <t>IGR-25.09.23</t>
  </si>
  <si>
    <t>IGR-04.08.23</t>
  </si>
  <si>
    <t>IGR-06.07.23</t>
  </si>
  <si>
    <t>Bed</t>
  </si>
  <si>
    <t>Living</t>
  </si>
  <si>
    <t>Bath</t>
  </si>
  <si>
    <t>WC</t>
  </si>
  <si>
    <t>Kitchen</t>
  </si>
  <si>
    <t>FB</t>
  </si>
  <si>
    <t>Pass</t>
  </si>
  <si>
    <t>Rate per Sq. Ft.</t>
  </si>
  <si>
    <t>Carpet Area</t>
  </si>
  <si>
    <t>Particulars</t>
  </si>
  <si>
    <t>As per Approved Plan</t>
  </si>
  <si>
    <t>As per Measurement</t>
  </si>
  <si>
    <t xml:space="preserve">As per Agreement </t>
  </si>
  <si>
    <t>Note - We have considered Carpet area as per Approved Plan for final 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</si>
</sst>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2" fontId="0" fillId="2" borderId="8" xfId="0" applyNumberFormat="1" applyFill="1" applyBorder="1"/>
    <xf numFmtId="4" fontId="0" fillId="2" borderId="8" xfId="0" applyNumberFormat="1" applyFill="1" applyBorder="1"/>
    <xf numFmtId="43" fontId="5" fillId="0" borderId="8" xfId="0" applyNumberFormat="1" applyFont="1" applyBorder="1"/>
    <xf numFmtId="43" fontId="6" fillId="0" borderId="8" xfId="0" applyNumberFormat="1" applyFont="1" applyBorder="1" applyAlignment="1">
      <alignment horizontal="center"/>
    </xf>
    <xf numFmtId="43" fontId="2" fillId="0" borderId="8" xfId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114300</xdr:colOff>
      <xdr:row>0</xdr:row>
      <xdr:rowOff>0</xdr:rowOff>
    </xdr:from>
    <xdr:to>
      <xdr:col>23</xdr:col>
      <xdr:colOff>600808</xdr:colOff>
      <xdr:row>18</xdr:row>
      <xdr:rowOff>29111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1E820-6FDE-477C-ADBA-26BC2609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6900" y="0"/>
          <a:ext cx="5249008" cy="3839111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18</xdr:row>
      <xdr:rowOff>104775</xdr:rowOff>
    </xdr:from>
    <xdr:to>
      <xdr:col>24</xdr:col>
      <xdr:colOff>191255</xdr:colOff>
      <xdr:row>36</xdr:row>
      <xdr:rowOff>10022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E9894D-91BE-4E2D-9410-CF4E0F5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0" y="3914775"/>
          <a:ext cx="5410955" cy="3562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</xdr:colOff>
      <xdr:row>0</xdr:row>
      <xdr:rowOff>9525</xdr:rowOff>
    </xdr:from>
    <xdr:to>
      <xdr:col>37</xdr:col>
      <xdr:colOff>344922</xdr:colOff>
      <xdr:row>42</xdr:row>
      <xdr:rowOff>105985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700A6-7D25-498F-ABDB-B23E3FC53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9525"/>
          <a:ext cx="14489547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7781A-3F00-4A9A-B7CC-884CFC35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1A5E6-87A2-4290-8398-69F8CE45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21382-0DEA-4939-90EA-AD9542DA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42AE8-D93B-4005-A5D5-0F8D873E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7450B-B5C6-4E07-B91A-CE9F7F043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4">
        <f>374860*0.85</f>
        <v>318631</v>
      </c>
      <c r="D3" s="34"/>
      <c r="E3" s="34"/>
      <c r="F3" s="34"/>
      <c r="H3" s="47" t="s">
        <v>37</v>
      </c>
      <c r="I3" s="47"/>
      <c r="J3" s="47" t="s">
        <v>38</v>
      </c>
      <c r="K3" s="47" t="s">
        <v>39</v>
      </c>
      <c r="L3" s="47" t="s">
        <v>40</v>
      </c>
    </row>
    <row r="4" spans="2:12" x14ac:dyDescent="0.25">
      <c r="B4" s="34" t="s">
        <v>83</v>
      </c>
      <c r="C4" s="44">
        <f>C3*10%</f>
        <v>31863.100000000002</v>
      </c>
      <c r="D4" s="34"/>
      <c r="E4" s="34"/>
      <c r="F4" s="34"/>
      <c r="H4" s="48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49">
        <f>C3+C4</f>
        <v>350494.1</v>
      </c>
      <c r="D5" s="50" t="s">
        <v>62</v>
      </c>
      <c r="E5" s="51">
        <f>C5/10.764</f>
        <v>32561.696395392046</v>
      </c>
      <c r="F5" s="50" t="s">
        <v>63</v>
      </c>
      <c r="H5" s="52" t="s">
        <v>44</v>
      </c>
      <c r="I5" s="48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4">
        <v>29400</v>
      </c>
      <c r="D6" s="34"/>
      <c r="E6" s="34"/>
      <c r="F6" s="34"/>
      <c r="H6" s="53" t="s">
        <v>46</v>
      </c>
      <c r="I6" s="48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4">
        <f>C5-C6</f>
        <v>321094.09999999998</v>
      </c>
      <c r="D7" s="34"/>
      <c r="E7" s="34"/>
      <c r="F7" s="34"/>
      <c r="H7" s="52" t="s">
        <v>50</v>
      </c>
      <c r="I7" s="48">
        <v>0.8</v>
      </c>
      <c r="J7" s="34"/>
      <c r="K7" s="52" t="s">
        <v>46</v>
      </c>
      <c r="L7" s="48">
        <v>0.05</v>
      </c>
    </row>
    <row r="8" spans="2:12" ht="30" x14ac:dyDescent="0.25">
      <c r="B8" s="54" t="s">
        <v>81</v>
      </c>
      <c r="C8" s="44">
        <f>C7*D13%</f>
        <v>256875.28</v>
      </c>
      <c r="D8" s="34"/>
      <c r="E8" s="34"/>
      <c r="F8" s="34"/>
      <c r="H8" s="52" t="s">
        <v>51</v>
      </c>
      <c r="I8" s="48">
        <v>0.7</v>
      </c>
      <c r="J8" s="34"/>
      <c r="K8" s="55" t="s">
        <v>52</v>
      </c>
      <c r="L8" s="48">
        <v>0.1</v>
      </c>
    </row>
    <row r="9" spans="2:12" x14ac:dyDescent="0.25">
      <c r="B9" s="34" t="s">
        <v>82</v>
      </c>
      <c r="C9" s="49">
        <f>C6+C8</f>
        <v>286275.28000000003</v>
      </c>
      <c r="D9" s="50" t="s">
        <v>62</v>
      </c>
      <c r="E9" s="51">
        <f>C9/10.764</f>
        <v>26595.622445187666</v>
      </c>
      <c r="F9" s="50" t="s">
        <v>63</v>
      </c>
      <c r="H9" s="52" t="s">
        <v>53</v>
      </c>
      <c r="I9" s="48">
        <v>0.6</v>
      </c>
      <c r="J9" s="34"/>
      <c r="K9" s="34" t="s">
        <v>54</v>
      </c>
      <c r="L9" s="48">
        <v>0.15</v>
      </c>
    </row>
    <row r="10" spans="2:12" x14ac:dyDescent="0.25">
      <c r="C10" s="56"/>
      <c r="H10" s="34" t="s">
        <v>55</v>
      </c>
      <c r="I10" s="48">
        <v>0.5</v>
      </c>
      <c r="J10" s="34"/>
      <c r="K10" s="34" t="s">
        <v>56</v>
      </c>
      <c r="L10" s="48">
        <v>0.2</v>
      </c>
    </row>
    <row r="11" spans="2:12" x14ac:dyDescent="0.25">
      <c r="B11" s="40" t="s">
        <v>68</v>
      </c>
      <c r="C11" s="58">
        <f>Calculation!C7</f>
        <v>2025</v>
      </c>
      <c r="H11" s="34" t="s">
        <v>57</v>
      </c>
      <c r="I11" s="48">
        <v>0.4</v>
      </c>
      <c r="J11" s="34"/>
      <c r="K11" s="34"/>
      <c r="L11" s="34"/>
    </row>
    <row r="12" spans="2:12" x14ac:dyDescent="0.25">
      <c r="B12" s="40" t="s">
        <v>69</v>
      </c>
      <c r="C12" s="58">
        <f>Calculation!C8</f>
        <v>2005</v>
      </c>
      <c r="D12" s="57">
        <v>100</v>
      </c>
      <c r="H12" s="34" t="s">
        <v>58</v>
      </c>
      <c r="I12" s="48">
        <v>0.3</v>
      </c>
      <c r="J12" s="34"/>
      <c r="K12" s="34"/>
      <c r="L12" s="34"/>
    </row>
    <row r="13" spans="2:12" x14ac:dyDescent="0.25">
      <c r="B13" s="40" t="s">
        <v>70</v>
      </c>
      <c r="C13" s="58">
        <f>C11-C12</f>
        <v>20</v>
      </c>
      <c r="D13" s="57">
        <f>D12-C13</f>
        <v>80</v>
      </c>
    </row>
    <row r="15" spans="2:12" x14ac:dyDescent="0.25">
      <c r="B15" s="34" t="s">
        <v>59</v>
      </c>
      <c r="C15" s="44">
        <v>93700</v>
      </c>
      <c r="D15" s="34"/>
      <c r="E15" s="34"/>
      <c r="F15" s="34"/>
    </row>
    <row r="16" spans="2:12" x14ac:dyDescent="0.25">
      <c r="B16" s="34" t="s">
        <v>60</v>
      </c>
      <c r="C16" s="44">
        <f>C15*5%</f>
        <v>4685</v>
      </c>
      <c r="D16" s="34"/>
      <c r="E16" s="34"/>
      <c r="F16" s="34"/>
    </row>
    <row r="17" spans="2:6" x14ac:dyDescent="0.25">
      <c r="B17" s="34" t="s">
        <v>61</v>
      </c>
      <c r="C17" s="49">
        <f>C15+C16</f>
        <v>98385</v>
      </c>
      <c r="D17" s="50" t="s">
        <v>62</v>
      </c>
      <c r="E17" s="51">
        <f>C17/10.764</f>
        <v>9140.1895206243044</v>
      </c>
      <c r="F17" s="50" t="s">
        <v>63</v>
      </c>
    </row>
    <row r="18" spans="2:6" x14ac:dyDescent="0.25">
      <c r="B18" s="34" t="s">
        <v>65</v>
      </c>
      <c r="C18" s="44">
        <v>26620</v>
      </c>
      <c r="D18" s="34"/>
      <c r="E18" s="34"/>
      <c r="F18" s="34"/>
    </row>
    <row r="19" spans="2:6" x14ac:dyDescent="0.25">
      <c r="B19" s="34" t="s">
        <v>66</v>
      </c>
      <c r="C19" s="44">
        <f>C17-C18</f>
        <v>71765</v>
      </c>
      <c r="D19" s="34"/>
      <c r="E19" s="34"/>
      <c r="F19" s="34"/>
    </row>
    <row r="20" spans="2:6" ht="45" x14ac:dyDescent="0.25">
      <c r="B20" s="54" t="s">
        <v>67</v>
      </c>
      <c r="C20" s="44">
        <f>C18*80%</f>
        <v>21296</v>
      </c>
      <c r="D20" s="34"/>
      <c r="E20" s="34"/>
      <c r="F20" s="34"/>
    </row>
    <row r="21" spans="2:6" x14ac:dyDescent="0.25">
      <c r="B21" s="34" t="s">
        <v>64</v>
      </c>
      <c r="C21" s="49">
        <f>C19+C20</f>
        <v>93061</v>
      </c>
      <c r="D21" s="50" t="s">
        <v>62</v>
      </c>
      <c r="E21" s="51">
        <f>C21/10.764</f>
        <v>8645.5778520995918</v>
      </c>
      <c r="F21" s="5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7" sqref="N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5"/>
      <c r="L1" s="65"/>
      <c r="M1" s="65"/>
      <c r="N1" s="65"/>
      <c r="O1" s="65"/>
      <c r="P1" s="65"/>
      <c r="Q1" s="65"/>
      <c r="R1" s="65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50" t="s">
        <v>91</v>
      </c>
      <c r="L5" s="50">
        <v>2.75</v>
      </c>
      <c r="M5" s="50">
        <v>4.5</v>
      </c>
      <c r="N5" s="50">
        <f t="shared" ref="N5:N12" si="6">L5*M5</f>
        <v>12.375</v>
      </c>
      <c r="O5" s="50">
        <f>N5*10.764</f>
        <v>133.2045</v>
      </c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50" t="s">
        <v>92</v>
      </c>
      <c r="L6" s="50">
        <v>1.2</v>
      </c>
      <c r="M6" s="50">
        <v>1.8</v>
      </c>
      <c r="N6" s="50">
        <f t="shared" si="6"/>
        <v>2.16</v>
      </c>
      <c r="O6" s="50">
        <f t="shared" ref="O6:O12" si="7">N6*10.764</f>
        <v>23.250240000000002</v>
      </c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50" t="s">
        <v>93</v>
      </c>
      <c r="L7" s="50">
        <v>1.2</v>
      </c>
      <c r="M7" s="50">
        <v>0.9</v>
      </c>
      <c r="N7" s="50">
        <f t="shared" si="6"/>
        <v>1.08</v>
      </c>
      <c r="O7" s="50">
        <f t="shared" si="7"/>
        <v>11.625120000000001</v>
      </c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50" t="s">
        <v>94</v>
      </c>
      <c r="L8" s="50">
        <v>2.4</v>
      </c>
      <c r="M8" s="50">
        <v>3.1</v>
      </c>
      <c r="N8" s="50">
        <f t="shared" si="6"/>
        <v>7.4399999999999995</v>
      </c>
      <c r="O8" s="50">
        <f t="shared" si="7"/>
        <v>80.084159999999983</v>
      </c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50" t="s">
        <v>90</v>
      </c>
      <c r="L9" s="50">
        <v>2.75</v>
      </c>
      <c r="M9" s="50">
        <v>3.1</v>
      </c>
      <c r="N9" s="50">
        <f t="shared" si="6"/>
        <v>8.5250000000000004</v>
      </c>
      <c r="O9" s="50">
        <f t="shared" si="7"/>
        <v>91.763099999999994</v>
      </c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>
        <v>2.75</v>
      </c>
      <c r="M10" s="34">
        <v>0.75</v>
      </c>
      <c r="N10" s="34">
        <f t="shared" si="6"/>
        <v>2.0625</v>
      </c>
      <c r="O10" s="34">
        <f t="shared" si="7"/>
        <v>22.200749999999999</v>
      </c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50" t="s">
        <v>95</v>
      </c>
      <c r="L11" s="50">
        <v>2.4</v>
      </c>
      <c r="M11" s="50">
        <v>0.75</v>
      </c>
      <c r="N11" s="50">
        <f t="shared" si="6"/>
        <v>1.7999999999999998</v>
      </c>
      <c r="O11" s="50">
        <f t="shared" si="7"/>
        <v>19.375199999999996</v>
      </c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>
        <v>2.75</v>
      </c>
      <c r="M12" s="34">
        <v>0.75</v>
      </c>
      <c r="N12" s="34">
        <f t="shared" si="6"/>
        <v>2.0625</v>
      </c>
      <c r="O12" s="34">
        <f t="shared" si="7"/>
        <v>22.200749999999999</v>
      </c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>
        <f>SUM(N5:N12)</f>
        <v>37.504999999999995</v>
      </c>
      <c r="O13" s="34">
        <f>SUM(O5:O12)</f>
        <v>403.70382000000006</v>
      </c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N13*10.764</f>
        <v>403.70381999999995</v>
      </c>
      <c r="O14" s="40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>
        <f>N14-N29</f>
        <v>14.510619999999903</v>
      </c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50" t="s">
        <v>90</v>
      </c>
      <c r="L20" s="50">
        <v>9</v>
      </c>
      <c r="M20" s="50">
        <v>10.7</v>
      </c>
      <c r="N20" s="66">
        <f>L20*M20</f>
        <v>96.3</v>
      </c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50" t="s">
        <v>95</v>
      </c>
      <c r="L21" s="50">
        <v>9</v>
      </c>
      <c r="M21" s="50">
        <v>2</v>
      </c>
      <c r="N21" s="66">
        <f t="shared" ref="N21:N28" si="8">L21*M21</f>
        <v>18</v>
      </c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50" t="s">
        <v>93</v>
      </c>
      <c r="L22" s="50">
        <v>3.31</v>
      </c>
      <c r="M22" s="50">
        <v>3</v>
      </c>
      <c r="N22" s="66">
        <f t="shared" si="8"/>
        <v>9.93</v>
      </c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50" t="s">
        <v>92</v>
      </c>
      <c r="L23" s="50">
        <v>6.22</v>
      </c>
      <c r="M23" s="50">
        <v>4.0599999999999996</v>
      </c>
      <c r="N23" s="66">
        <f t="shared" si="8"/>
        <v>25.253199999999996</v>
      </c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9">B24/12</f>
        <v>0</v>
      </c>
      <c r="F24" s="41">
        <f t="shared" si="9"/>
        <v>0</v>
      </c>
      <c r="G24" s="41">
        <f t="shared" si="9"/>
        <v>0</v>
      </c>
      <c r="H24" s="41">
        <f t="shared" si="9"/>
        <v>0</v>
      </c>
      <c r="I24" s="41">
        <f t="shared" si="9"/>
        <v>0</v>
      </c>
      <c r="J24" s="33">
        <f t="shared" si="5"/>
        <v>0</v>
      </c>
      <c r="K24" s="50" t="s">
        <v>94</v>
      </c>
      <c r="L24" s="50">
        <v>6.6</v>
      </c>
      <c r="M24" s="67">
        <v>7.75</v>
      </c>
      <c r="N24" s="66">
        <f t="shared" si="8"/>
        <v>51.15</v>
      </c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9"/>
        <v>0</v>
      </c>
      <c r="F25" s="41">
        <f t="shared" si="9"/>
        <v>0</v>
      </c>
      <c r="G25" s="41">
        <f t="shared" si="9"/>
        <v>0</v>
      </c>
      <c r="H25" s="41">
        <f t="shared" si="9"/>
        <v>0</v>
      </c>
      <c r="I25" s="41">
        <f t="shared" si="9"/>
        <v>0</v>
      </c>
      <c r="J25" s="33">
        <f t="shared" si="5"/>
        <v>0</v>
      </c>
      <c r="K25" s="50" t="s">
        <v>96</v>
      </c>
      <c r="L25" s="50">
        <v>3</v>
      </c>
      <c r="M25" s="67">
        <v>8.32</v>
      </c>
      <c r="N25" s="66">
        <f t="shared" si="8"/>
        <v>24.96</v>
      </c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9"/>
        <v>0</v>
      </c>
      <c r="F26" s="41">
        <f t="shared" si="9"/>
        <v>0</v>
      </c>
      <c r="G26" s="41">
        <f t="shared" si="9"/>
        <v>0</v>
      </c>
      <c r="H26" s="41">
        <f t="shared" si="9"/>
        <v>0</v>
      </c>
      <c r="I26" s="41">
        <f t="shared" si="9"/>
        <v>0</v>
      </c>
      <c r="J26" s="33">
        <f t="shared" si="5"/>
        <v>0</v>
      </c>
      <c r="K26" s="50" t="s">
        <v>95</v>
      </c>
      <c r="L26" s="50">
        <v>7.75</v>
      </c>
      <c r="M26" s="67">
        <v>2</v>
      </c>
      <c r="N26" s="66">
        <f t="shared" si="8"/>
        <v>15.5</v>
      </c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9"/>
        <v>0</v>
      </c>
      <c r="F27" s="41">
        <f t="shared" si="9"/>
        <v>0</v>
      </c>
      <c r="G27" s="41">
        <f t="shared" si="9"/>
        <v>0</v>
      </c>
      <c r="H27" s="41">
        <f t="shared" si="9"/>
        <v>0</v>
      </c>
      <c r="I27" s="41">
        <f t="shared" si="9"/>
        <v>0</v>
      </c>
      <c r="J27" s="33">
        <f t="shared" si="5"/>
        <v>0</v>
      </c>
      <c r="K27" s="50" t="s">
        <v>91</v>
      </c>
      <c r="L27" s="50">
        <v>15</v>
      </c>
      <c r="M27" s="50">
        <v>8.6999999999999993</v>
      </c>
      <c r="N27" s="66">
        <f t="shared" si="8"/>
        <v>130.5</v>
      </c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9"/>
        <v>0</v>
      </c>
      <c r="F28" s="41">
        <f t="shared" si="9"/>
        <v>0</v>
      </c>
      <c r="G28" s="41">
        <f t="shared" si="9"/>
        <v>0</v>
      </c>
      <c r="H28" s="41">
        <f t="shared" si="9"/>
        <v>0</v>
      </c>
      <c r="I28" s="41">
        <f t="shared" si="9"/>
        <v>0</v>
      </c>
      <c r="J28" s="33">
        <f t="shared" si="5"/>
        <v>0</v>
      </c>
      <c r="K28" s="50" t="s">
        <v>95</v>
      </c>
      <c r="L28" s="50">
        <v>8.8000000000000007</v>
      </c>
      <c r="M28" s="50">
        <v>2</v>
      </c>
      <c r="N28" s="66">
        <f t="shared" si="8"/>
        <v>17.600000000000001</v>
      </c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9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10">G29*H29</f>
        <v>0</v>
      </c>
      <c r="J29" s="33">
        <f t="shared" si="5"/>
        <v>0</v>
      </c>
      <c r="K29" s="34"/>
      <c r="L29" s="34"/>
      <c r="M29" s="34"/>
      <c r="N29" s="43">
        <f>SUM(N20:N28)</f>
        <v>389.19320000000005</v>
      </c>
      <c r="O29" s="34"/>
      <c r="P29" s="44"/>
      <c r="Q29" s="44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9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10"/>
        <v>0</v>
      </c>
      <c r="J30" s="33">
        <f t="shared" si="5"/>
        <v>0</v>
      </c>
      <c r="K30" s="34"/>
      <c r="L30" s="34"/>
      <c r="M30" s="34"/>
      <c r="N30" s="35">
        <f>N14-N29</f>
        <v>14.510619999999903</v>
      </c>
      <c r="O30" s="34"/>
      <c r="P30" s="45"/>
      <c r="Q30" s="45"/>
      <c r="R30" s="34"/>
    </row>
    <row r="33" spans="13:17" x14ac:dyDescent="0.25">
      <c r="M33" s="6"/>
      <c r="P33" s="46"/>
      <c r="Q33" s="46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C25" sqref="C25:F31"/>
    </sheetView>
  </sheetViews>
  <sheetFormatPr defaultRowHeight="15" x14ac:dyDescent="0.25"/>
  <cols>
    <col min="1" max="1" width="21.7109375" bestFit="1" customWidth="1"/>
    <col min="2" max="2" width="10" style="14" bestFit="1" customWidth="1"/>
    <col min="3" max="3" width="32.5703125" style="14" bestFit="1" customWidth="1"/>
    <col min="4" max="4" width="12.28515625" bestFit="1" customWidth="1"/>
    <col min="5" max="5" width="15.28515625" bestFit="1" customWidth="1"/>
    <col min="6" max="6" width="12.57031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10800</v>
      </c>
      <c r="C3" s="19" t="s">
        <v>76</v>
      </c>
      <c r="D3" s="6" t="s">
        <v>84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8300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20</v>
      </c>
      <c r="C7" s="20">
        <v>2025</v>
      </c>
    </row>
    <row r="8" spans="1:4" x14ac:dyDescent="0.25">
      <c r="A8" s="13" t="s">
        <v>18</v>
      </c>
      <c r="B8" s="20">
        <f>B9-B7</f>
        <v>40</v>
      </c>
      <c r="C8" s="20">
        <v>2005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30</v>
      </c>
      <c r="C10" s="20"/>
    </row>
    <row r="11" spans="1:4" x14ac:dyDescent="0.25">
      <c r="A11" s="13"/>
      <c r="B11" s="21">
        <f>B10%</f>
        <v>0.3</v>
      </c>
      <c r="C11" s="21"/>
    </row>
    <row r="12" spans="1:4" x14ac:dyDescent="0.25">
      <c r="A12" s="13" t="s">
        <v>21</v>
      </c>
      <c r="B12" s="16">
        <f>B6*B11</f>
        <v>750</v>
      </c>
      <c r="C12" s="19"/>
    </row>
    <row r="13" spans="1:4" x14ac:dyDescent="0.25">
      <c r="A13" s="13" t="s">
        <v>22</v>
      </c>
      <c r="B13" s="16">
        <f>B6-B12</f>
        <v>1750</v>
      </c>
      <c r="C13" s="19"/>
    </row>
    <row r="14" spans="1:4" x14ac:dyDescent="0.25">
      <c r="A14" s="13" t="s">
        <v>15</v>
      </c>
      <c r="B14" s="16">
        <f>B5</f>
        <v>8300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10050</v>
      </c>
      <c r="C16" s="19"/>
    </row>
    <row r="17" spans="1:7" x14ac:dyDescent="0.25">
      <c r="B17" s="20"/>
      <c r="C17" s="20"/>
    </row>
    <row r="18" spans="1:7" x14ac:dyDescent="0.25">
      <c r="A18" s="63" t="str">
        <f>D3</f>
        <v>ACA</v>
      </c>
      <c r="B18" s="23">
        <v>0</v>
      </c>
      <c r="C18" s="20"/>
    </row>
    <row r="19" spans="1:7" x14ac:dyDescent="0.25">
      <c r="A19" s="13" t="s">
        <v>74</v>
      </c>
      <c r="B19" s="24">
        <f>B18*B16</f>
        <v>0</v>
      </c>
      <c r="C19" s="64"/>
      <c r="D19" s="57"/>
    </row>
    <row r="20" spans="1:7" x14ac:dyDescent="0.25">
      <c r="A20" s="13" t="s">
        <v>24</v>
      </c>
      <c r="B20" s="25">
        <f>B19*90%</f>
        <v>0</v>
      </c>
      <c r="C20" s="24"/>
      <c r="D20" s="57"/>
    </row>
    <row r="21" spans="1:7" x14ac:dyDescent="0.25">
      <c r="A21" s="13" t="s">
        <v>25</v>
      </c>
      <c r="B21" s="25">
        <f>B19*80%</f>
        <v>0</v>
      </c>
      <c r="C21" s="25"/>
      <c r="D21" s="57"/>
    </row>
    <row r="22" spans="1:7" x14ac:dyDescent="0.25">
      <c r="A22" s="13"/>
      <c r="C22" s="20"/>
    </row>
    <row r="23" spans="1:7" x14ac:dyDescent="0.25">
      <c r="A23" s="26" t="s">
        <v>26</v>
      </c>
      <c r="B23" s="27">
        <f>B4*B18</f>
        <v>0</v>
      </c>
      <c r="C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0</v>
      </c>
      <c r="C25" s="25"/>
      <c r="D25" s="25"/>
    </row>
    <row r="26" spans="1:7" x14ac:dyDescent="0.25">
      <c r="B26" s="25"/>
      <c r="C26" s="69" t="s">
        <v>99</v>
      </c>
      <c r="D26" s="70" t="s">
        <v>98</v>
      </c>
      <c r="E26" s="70" t="s">
        <v>97</v>
      </c>
      <c r="F26" s="70" t="s">
        <v>1</v>
      </c>
    </row>
    <row r="27" spans="1:7" x14ac:dyDescent="0.25">
      <c r="B27" s="25"/>
      <c r="C27" s="68" t="s">
        <v>100</v>
      </c>
      <c r="D27" s="44">
        <v>404</v>
      </c>
      <c r="E27" s="44">
        <v>7600</v>
      </c>
      <c r="F27" s="44">
        <f>D27*E27</f>
        <v>3070400</v>
      </c>
      <c r="G27" s="57"/>
    </row>
    <row r="28" spans="1:7" x14ac:dyDescent="0.25">
      <c r="B28"/>
      <c r="C28" s="34" t="s">
        <v>101</v>
      </c>
      <c r="D28" s="44">
        <v>383</v>
      </c>
      <c r="E28" s="44"/>
      <c r="F28" s="44"/>
    </row>
    <row r="29" spans="1:7" x14ac:dyDescent="0.25">
      <c r="B29"/>
      <c r="C29" s="34" t="s">
        <v>102</v>
      </c>
      <c r="D29" s="44">
        <v>447</v>
      </c>
      <c r="E29" s="44"/>
      <c r="F29" s="44"/>
    </row>
    <row r="30" spans="1:7" x14ac:dyDescent="0.25">
      <c r="B30"/>
      <c r="C30"/>
    </row>
    <row r="31" spans="1:7" x14ac:dyDescent="0.25">
      <c r="B31"/>
      <c r="C31" s="6" t="s">
        <v>103</v>
      </c>
    </row>
    <row r="32" spans="1:7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4" workbookViewId="0">
      <selection activeCell="I30" sqref="I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698</v>
      </c>
      <c r="C2" s="4">
        <f t="shared" ref="C2:C16" si="1">B2*1.2</f>
        <v>837.6</v>
      </c>
      <c r="D2" s="4">
        <f t="shared" ref="D2:D16" si="2">C2*1.2</f>
        <v>1005.12</v>
      </c>
      <c r="E2" s="5">
        <f t="shared" ref="E2:E16" si="3">R2</f>
        <v>3680000</v>
      </c>
      <c r="F2" s="4">
        <f t="shared" ref="F2:F15" si="4">ROUND((E2/B2),0)</f>
        <v>5272</v>
      </c>
      <c r="G2" s="4">
        <f t="shared" ref="G2:G15" si="5">ROUND((E2/C2),0)</f>
        <v>4394</v>
      </c>
      <c r="H2" s="4">
        <f t="shared" ref="H2:H15" si="6">ROUND((E2/D2),0)</f>
        <v>3661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698</v>
      </c>
      <c r="R2" s="2">
        <v>3680000</v>
      </c>
      <c r="S2" s="2" t="s">
        <v>85</v>
      </c>
    </row>
    <row r="3" spans="1:19" x14ac:dyDescent="0.25">
      <c r="A3" s="4">
        <v>2</v>
      </c>
      <c r="B3" s="4">
        <f t="shared" si="0"/>
        <v>749</v>
      </c>
      <c r="C3" s="4">
        <f t="shared" si="1"/>
        <v>898.8</v>
      </c>
      <c r="D3" s="4">
        <f t="shared" si="2"/>
        <v>1078.56</v>
      </c>
      <c r="E3" s="5">
        <f t="shared" si="3"/>
        <v>3800000</v>
      </c>
      <c r="F3" s="4">
        <f t="shared" si="4"/>
        <v>5073</v>
      </c>
      <c r="G3" s="4">
        <f t="shared" si="5"/>
        <v>4228</v>
      </c>
      <c r="H3" s="4">
        <f t="shared" si="6"/>
        <v>3523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749</v>
      </c>
      <c r="R3" s="2">
        <v>3800000</v>
      </c>
      <c r="S3" s="2" t="s">
        <v>86</v>
      </c>
    </row>
    <row r="4" spans="1:19" x14ac:dyDescent="0.25">
      <c r="A4" s="4">
        <v>3</v>
      </c>
      <c r="B4" s="4">
        <f t="shared" si="0"/>
        <v>749</v>
      </c>
      <c r="C4" s="4">
        <f t="shared" si="1"/>
        <v>898.8</v>
      </c>
      <c r="D4" s="4">
        <f t="shared" si="2"/>
        <v>1078.56</v>
      </c>
      <c r="E4" s="5">
        <f t="shared" si="3"/>
        <v>3878000</v>
      </c>
      <c r="F4" s="4">
        <f t="shared" si="4"/>
        <v>5178</v>
      </c>
      <c r="G4" s="4">
        <f t="shared" si="5"/>
        <v>4315</v>
      </c>
      <c r="H4" s="4">
        <f t="shared" si="6"/>
        <v>3596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749</v>
      </c>
      <c r="R4" s="2">
        <v>3878000</v>
      </c>
      <c r="S4" s="2" t="s">
        <v>87</v>
      </c>
    </row>
    <row r="5" spans="1:19" x14ac:dyDescent="0.25">
      <c r="A5" s="4">
        <v>4</v>
      </c>
      <c r="B5" s="4">
        <f t="shared" si="0"/>
        <v>698</v>
      </c>
      <c r="C5" s="4">
        <f t="shared" si="1"/>
        <v>837.6</v>
      </c>
      <c r="D5" s="4">
        <f t="shared" si="2"/>
        <v>1005.12</v>
      </c>
      <c r="E5" s="5">
        <f t="shared" si="3"/>
        <v>3935000</v>
      </c>
      <c r="F5" s="4">
        <f t="shared" si="4"/>
        <v>5638</v>
      </c>
      <c r="G5" s="4">
        <f t="shared" si="5"/>
        <v>4698</v>
      </c>
      <c r="H5" s="4">
        <f t="shared" si="6"/>
        <v>3915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698</v>
      </c>
      <c r="R5" s="2">
        <v>3935000</v>
      </c>
      <c r="S5" s="2" t="s">
        <v>88</v>
      </c>
    </row>
    <row r="6" spans="1:19" x14ac:dyDescent="0.25">
      <c r="A6" s="4">
        <v>5</v>
      </c>
      <c r="B6" s="4">
        <f t="shared" si="0"/>
        <v>608</v>
      </c>
      <c r="C6" s="4">
        <f t="shared" si="1"/>
        <v>729.6</v>
      </c>
      <c r="D6" s="4">
        <f t="shared" si="2"/>
        <v>875.52</v>
      </c>
      <c r="E6" s="5">
        <f t="shared" si="3"/>
        <v>3380000</v>
      </c>
      <c r="F6" s="4">
        <f t="shared" si="4"/>
        <v>5559</v>
      </c>
      <c r="G6" s="4">
        <f t="shared" si="5"/>
        <v>4633</v>
      </c>
      <c r="H6" s="4">
        <f t="shared" si="6"/>
        <v>3861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608</v>
      </c>
      <c r="R6" s="2">
        <v>3380000</v>
      </c>
      <c r="S6" s="2" t="s">
        <v>89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>
        <v>18000</v>
      </c>
    </row>
    <row r="24" spans="1:19" s="9" customFormat="1" x14ac:dyDescent="0.25">
      <c r="F24" s="60"/>
    </row>
    <row r="25" spans="1:19" s="9" customFormat="1" x14ac:dyDescent="0.25">
      <c r="F25" s="61"/>
    </row>
    <row r="26" spans="1:19" s="9" customFormat="1" x14ac:dyDescent="0.25">
      <c r="F26" s="61"/>
    </row>
    <row r="27" spans="1:19" s="9" customFormat="1" x14ac:dyDescent="0.25">
      <c r="F27" s="44" t="s">
        <v>71</v>
      </c>
      <c r="G27" s="44">
        <v>383</v>
      </c>
      <c r="H27" s="9">
        <v>6000</v>
      </c>
      <c r="I27" s="9">
        <f>G27*H27</f>
        <v>2298000</v>
      </c>
    </row>
    <row r="28" spans="1:19" s="9" customFormat="1" x14ac:dyDescent="0.25">
      <c r="C28" s="59" t="s">
        <v>75</v>
      </c>
      <c r="D28" s="59"/>
      <c r="F28" s="44" t="s">
        <v>84</v>
      </c>
      <c r="G28" s="44">
        <v>447</v>
      </c>
      <c r="H28" s="9">
        <f>G28/G27</f>
        <v>1.1671018276762402</v>
      </c>
      <c r="I28" s="9">
        <v>3400000</v>
      </c>
      <c r="J28" s="9">
        <f>28000</f>
        <v>28000</v>
      </c>
      <c r="N28" s="9">
        <f>G28-G27</f>
        <v>64</v>
      </c>
    </row>
    <row r="29" spans="1:19" s="9" customFormat="1" x14ac:dyDescent="0.25">
      <c r="C29" s="59" t="s">
        <v>1</v>
      </c>
      <c r="D29" s="59">
        <v>3300000</v>
      </c>
      <c r="F29" s="44" t="s">
        <v>72</v>
      </c>
      <c r="G29" s="44">
        <f>G28*1.1</f>
        <v>491.70000000000005</v>
      </c>
      <c r="H29" s="9">
        <f>G29/G28</f>
        <v>1.1000000000000001</v>
      </c>
      <c r="I29" s="9">
        <f>I28/G28</f>
        <v>7606.2639821029079</v>
      </c>
    </row>
    <row r="30" spans="1:19" s="9" customFormat="1" x14ac:dyDescent="0.25">
      <c r="F30" s="44" t="s">
        <v>73</v>
      </c>
      <c r="G30" s="44"/>
    </row>
    <row r="31" spans="1:19" s="9" customFormat="1" x14ac:dyDescent="0.25">
      <c r="C31" s="62"/>
      <c r="D31" s="62">
        <f>D29/G28</f>
        <v>7382.5503355704695</v>
      </c>
      <c r="F31" s="62" t="s">
        <v>74</v>
      </c>
      <c r="G31" s="62">
        <f>G29*G30</f>
        <v>0</v>
      </c>
      <c r="H31" s="9">
        <f>G31/D29</f>
        <v>0</v>
      </c>
    </row>
    <row r="32" spans="1:19" s="9" customFormat="1" x14ac:dyDescent="0.25">
      <c r="C32" s="62"/>
      <c r="D32" s="62"/>
      <c r="F32" s="62" t="s">
        <v>24</v>
      </c>
      <c r="G32" s="62">
        <f>G31*90%</f>
        <v>0</v>
      </c>
    </row>
    <row r="33" spans="3:7" s="9" customFormat="1" x14ac:dyDescent="0.25">
      <c r="C33" s="62"/>
      <c r="D33" s="62"/>
      <c r="F33" s="62" t="s">
        <v>25</v>
      </c>
      <c r="G33" s="62">
        <f>G31*80%</f>
        <v>0</v>
      </c>
    </row>
    <row r="34" spans="3:7" s="9" customFormat="1" x14ac:dyDescent="0.25">
      <c r="C34" s="62"/>
      <c r="D34" s="62"/>
    </row>
    <row r="35" spans="3:7" s="9" customFormat="1" x14ac:dyDescent="0.25">
      <c r="C35" s="62"/>
      <c r="D35" s="62"/>
      <c r="E35" s="9">
        <f>7600*400</f>
        <v>3040000</v>
      </c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A2" sqref="A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2025-01-28T09:33:15Z</dcterms:modified>
</cp:coreProperties>
</file>