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Anupnam Creations\13.01.2025\"/>
    </mc:Choice>
  </mc:AlternateContent>
  <xr:revisionPtr revIDLastSave="0" documentId="13_ncr:1_{BE351A68-5A4F-4988-B2BC-ECFBCD4E6DF7}" xr6:coauthVersionLast="47" xr6:coauthVersionMax="47" xr10:uidLastSave="{00000000-0000-0000-0000-000000000000}"/>
  <bookViews>
    <workbookView xWindow="1950" yWindow="15" windowWidth="14025" windowHeight="15465" xr2:uid="{00000000-000D-0000-FFFF-FFFF00000000}"/>
  </bookViews>
  <sheets>
    <sheet name="Summary VCIPL" sheetId="4" r:id="rId1"/>
    <sheet name="Land, Stamp Duty" sheetId="26" r:id="rId2"/>
    <sheet name="Rent Cost" sheetId="37" r:id="rId3"/>
    <sheet name="Construction Area Statement" sheetId="25" r:id="rId4"/>
    <sheet name="Sales MIS" sheetId="33" r:id="rId5"/>
    <sheet name="Tenant Inventory" sheetId="34" r:id="rId6"/>
    <sheet name="Land Owner List" sheetId="38" r:id="rId7"/>
    <sheet name="Unnsold Inventory" sheetId="7" r:id="rId8"/>
    <sheet name="Project Nearby" sheetId="39" r:id="rId9"/>
    <sheet name="Sheet7" sheetId="44" r:id="rId10"/>
    <sheet name="Sheet6" sheetId="43" r:id="rId11"/>
    <sheet name="Sheet3" sheetId="40" r:id="rId12"/>
    <sheet name="Sheet4" sheetId="41" r:id="rId13"/>
    <sheet name="Sheet5" sheetId="42" r:id="rId14"/>
    <sheet name="Sheet1" sheetId="45" r:id="rId15"/>
    <sheet name="Sheet2" sheetId="10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fco2" hidden="1">{#N/A,#N/A,FALSE,"gc (2)"}</definedName>
    <definedName name="___key1" hidden="1">[1]sheet6!#REF!</definedName>
    <definedName name="___key2" hidden="1">#REF!</definedName>
    <definedName name="_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ram1" hidden="1">{#N/A,#N/A,FALSE,"gc (2)"}</definedName>
    <definedName name="___sti02" hidden="1">{#N/A,#N/A,FALSE,"gc (2)"}</definedName>
    <definedName name="_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a1" hidden="1">{#N/A,#N/A,TRUE,"Financials";#N/A,#N/A,TRUE,"Operating Statistics";#N/A,#N/A,TRUE,"Capex &amp; Depreciation";#N/A,#N/A,TRUE,"Debt"}</definedName>
    <definedName name="___tb1" hidden="1">{#N/A,#N/A,FALSE,"One Pager";#N/A,#N/A,FALSE,"Technical"}</definedName>
    <definedName name="___xlfn.BAHTTEXT" hidden="1">#NAME?</definedName>
    <definedName name="__123Graph_AIncome" hidden="1">#REF!</definedName>
    <definedName name="__123Graph_ASummary" hidden="1">#REF!</definedName>
    <definedName name="__123Graph_B" hidden="1">#REF!</definedName>
    <definedName name="__123Graph_BIncome" hidden="1">#REF!</definedName>
    <definedName name="__123Graph_BSummary" hidden="1">#REF!</definedName>
    <definedName name="__123Graph_D" hidden="1">#REF!</definedName>
    <definedName name="__123Graph_F" hidden="1">#REF!</definedName>
    <definedName name="__123Graph_X" hidden="1">#REF!</definedName>
    <definedName name="__123Graph_XIncome" hidden="1">#REF!</definedName>
    <definedName name="__FDS_HYPERLINK_TOGGLE_STATE__" hidden="1">"ON"</definedName>
    <definedName name="__IntlFixup" hidden="1">TRUE</definedName>
    <definedName name="__IntlFixupTable" hidden="1">#REF!</definedName>
    <definedName name="__key1" hidden="1">[1]sheet6!#REF!</definedName>
    <definedName name="__key2" hidden="1">#REF!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hidden="1">{#N/A,#N/A,TRUE,"Financials";#N/A,#N/A,TRUE,"Operating Statistics";#N/A,#N/A,TRUE,"Capex &amp; Depreciation";#N/A,#N/A,TRUE,"Debt"}</definedName>
    <definedName name="__tb1" hidden="1">{#N/A,#N/A,FALSE,"One Pager";#N/A,#N/A,FALSE,"Technical"}</definedName>
    <definedName name="__xlfn.BAHTTEXT" hidden="1">#NAME?</definedName>
    <definedName name="_1__123Graph_AAdmin_Expenses" hidden="1">#REF!</definedName>
    <definedName name="_2__123Graph_AChart_1AJ" hidden="1">#REF!</definedName>
    <definedName name="_2__123Graph_AService_Expense" hidden="1">#REF!</definedName>
    <definedName name="_3__123Graph_AChart_1Q" hidden="1">#REF!</definedName>
    <definedName name="_3__123Graph_BAdmin_Expenses" hidden="1">#REF!</definedName>
    <definedName name="_4__123Graph_BChart_1Q" hidden="1">#REF!</definedName>
    <definedName name="_4__123Graph_BService_Expense" hidden="1">#REF!</definedName>
    <definedName name="_5__123Graph_XAdmin_Expenses" hidden="1">#REF!</definedName>
    <definedName name="_6__123Graph_XService_Expense" hidden="1">#REF!</definedName>
    <definedName name="_a1" hidden="1">{"Assump",#N/A,TRUE,"Proforma";"first",#N/A,TRUE,"Proforma";"second",#N/A,TRUE,"Proforma";"lease1",#N/A,TRUE,"Proforma";"lease2",#N/A,TRUE,"Proforma"}</definedName>
    <definedName name="_Dist_Values" hidden="1">'[2]MN T.B.'!#REF!</definedName>
    <definedName name="_e4" hidden="1">{"new",#N/A,FALSE,"D";"PROFORMA",#N/A,FALSE,"A";"partial 1",#N/A,FALSE,"B";"partial 2",#N/A,FALSE,"B";"partial 3",#N/A,FALSE,"B";"SMALL CF 1",#N/A,FALSE,"C"}</definedName>
    <definedName name="_fco2" hidden="1">{#N/A,#N/A,FALSE,"gc (2)"}</definedName>
    <definedName name="_Fill" hidden="1">#REF!</definedName>
    <definedName name="_xlnm._FilterDatabase" localSheetId="4" hidden="1">'Sales MIS'!$A$1:$H$96</definedName>
    <definedName name="_Key1" hidden="1">'[3]H-INPUT'!#REF!</definedName>
    <definedName name="_Key2" hidden="1">[4]CHECK!#REF!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rder1" hidden="1">255</definedName>
    <definedName name="_Order2" hidden="1">255</definedName>
    <definedName name="_Parse_Out" hidden="1">#REF!</definedName>
    <definedName name="_ram1" hidden="1">{#N/A,#N/A,FALSE,"gc (2)"}</definedName>
    <definedName name="_Sort" hidden="1">#REF!</definedName>
    <definedName name="_sti02" hidden="1">{#N/A,#N/A,FALSE,"gc (2)"}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hidden="1">{#N/A,#N/A,TRUE,"Financials";#N/A,#N/A,TRUE,"Operating Statistics";#N/A,#N/A,TRUE,"Capex &amp; Depreciation";#N/A,#N/A,TRUE,"Debt"}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[5]HOTComps!#REF!</definedName>
    <definedName name="_tb1" hidden="1">{#N/A,#N/A,FALSE,"One Pager";#N/A,#N/A,FALSE,"Technical"}</definedName>
    <definedName name="AA.Report.Files" hidden="1">#REF!</definedName>
    <definedName name="AA.Reports.Available" hidden="1">#REF!</definedName>
    <definedName name="aa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a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bababa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c" hidden="1">{#N/A,#N/A,TRUE,"Financials";#N/A,#N/A,TRUE,"Operating Statistics";#N/A,#N/A,TRUE,"Capex &amp; Depreciation";#N/A,#N/A,TRUE,"Debt"}</definedName>
    <definedName name="Ac" hidden="1">{#N/A,#N/A,FALSE,"One Pager";#N/A,#N/A,FALSE,"Technical"}</definedName>
    <definedName name="AccessDatabase" hidden="1">"C:\data\excel\temp.mdb"</definedName>
    <definedName name="adsf" hidden="1">{"sheet a",#N/A,FALSE,"A";"2 9 casflow",#N/A,FALSE,"B"}</definedName>
    <definedName name="anscount" hidden="1">1</definedName>
    <definedName name="AQWE" hidden="1">{#N/A,#N/A,FALSE,"mpph1";#N/A,#N/A,FALSE,"mpmseb";#N/A,#N/A,FALSE,"mpph2"}</definedName>
    <definedName name="asdfsdfsdf" hidden="1">{#N/A,#N/A,FALSE,"Expense Comparison"}</definedName>
    <definedName name="assetfull_4">#REF!</definedName>
    <definedName name="assetfull_5">#REF!</definedName>
    <definedName name="assetfull_6">#REF!</definedName>
    <definedName name="assetfull_7">#REF!</definedName>
    <definedName name="assetfull_8">#REF!</definedName>
    <definedName name="ASSETS1_4">#REF!</definedName>
    <definedName name="ASSETS1_5">#REF!</definedName>
    <definedName name="ASSETS1_6">#REF!</definedName>
    <definedName name="ASSETS1_7">#REF!</definedName>
    <definedName name="ASSETS1_8">#REF!</definedName>
    <definedName name="ASST2_4">#REF!</definedName>
    <definedName name="ASST2_5">#REF!</definedName>
    <definedName name="ASST2_6">#REF!</definedName>
    <definedName name="ASST2_7">#REF!</definedName>
    <definedName name="ASST2_8">#REF!</definedName>
    <definedName name="BADWE" hidden="1">{#N/A,#N/A,FALSE,"mpph1";#N/A,#N/A,FALSE,"mpmseb";#N/A,#N/A,FALSE,"mpph2"}</definedName>
    <definedName name="bc" hidden="1">{#N/A,#N/A,FALSE,"One Pager";#N/A,#N/A,FALSE,"Technical"}</definedName>
    <definedName name="beattle" hidden="1">{"Full Sheet",#N/A,FALSE,"Expense Comparison"}</definedName>
    <definedName name="BEP_4">#REF!</definedName>
    <definedName name="BEP_5">#REF!</definedName>
    <definedName name="BEP_6">#REF!</definedName>
    <definedName name="BEP_7">#REF!</definedName>
    <definedName name="BEP_8">#REF!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cccc" hidden="1">{#N/A,#N/A,FALSE,"mpph1";#N/A,#N/A,FALSE,"mpmseb";#N/A,#N/A,FALSE,"mpph2"}</definedName>
    <definedName name="Cha" hidden="1">{#N/A,#N/A,FALSE,"gc (2)"}</definedName>
    <definedName name="checkpoints">#REF!</definedName>
    <definedName name="com" hidden="1">{#N/A,#N/A,FALSE,"mpph1";#N/A,#N/A,FALSE,"mpmseb";#N/A,#N/A,FALSE,"mpph2"}</definedName>
    <definedName name="COMPARISON" hidden="1">{#N/A,#N/A,FALSE,"mpph1";#N/A,#N/A,FALSE,"mpmseb";#N/A,#N/A,FALSE,"mpph2"}</definedName>
    <definedName name="copy" hidden="1">{"sheet a",#N/A,FALSE,"A";"2 9 casflow",#N/A,FALSE,"B"}</definedName>
    <definedName name="copy2" hidden="1">{"new",#N/A,FALSE,"D";"PROFORMA",#N/A,FALSE,"A";"partial 1",#N/A,FALSE,"B";"partial 2",#N/A,FALSE,"B";"partial 3",#N/A,FALSE,"B";"SMALL CF 1",#N/A,FALSE,"C"}</definedName>
    <definedName name="Data.Dump" hidden="1">OFFSET([6]!Data.Top.Left,1,0)</definedName>
    <definedName name="DATA_08" hidden="1">'[7]Asset depreciation'!#REF!</definedName>
    <definedName name="Database.File" hidden="1">#REF!</definedName>
    <definedName name="dd" hidden="1">{#N/A,"Good",TRUE,"Sheet1";#N/A,"Normal",TRUE,"Sheet1";#N/A,"Bad",TRUE,"Sheet1"}</definedName>
    <definedName name="deleteme" hidden="1">{"schedule",#N/A,FALSE,"Sum Op's";"input area",#N/A,FALSE,"Sum Op's"}</definedName>
    <definedName name="deleteme1" hidden="1">{"schedule",#N/A,FALSE,"Sum Op's";"input area",#N/A,FALSE,"Sum Op's"}</definedName>
    <definedName name="dfg" hidden="1">{#N/A,#N/A,FALSE,"gc (2)"}</definedName>
    <definedName name="dfgg" hidden="1">{#N/A,#N/A,FALSE,"gc (2)"}</definedName>
    <definedName name="DSCR">#REF!</definedName>
    <definedName name="DSCR_4">#REF!</definedName>
    <definedName name="DSCR_5">#REF!</definedName>
    <definedName name="DSCR_6">#REF!</definedName>
    <definedName name="DSCR_7">#REF!</definedName>
    <definedName name="DSCR_8">#REF!</definedName>
    <definedName name="ELECTRICAL" hidden="1">{#N/A,#N/A,FALSE,"mpph1";#N/A,#N/A,FALSE,"mpmseb";#N/A,#N/A,FALSE,"mpph2"}</definedName>
    <definedName name="ere" hidden="1">{"sheet a",#N/A,FALSE,"A";"2 9 casflow",#N/A,FALSE,"B"}</definedName>
    <definedName name="ert5t6" hidden="1">{"Detail Project Cash Flow",#N/A,TRUE,"Cash Flow Grid";"Financing Calculation",#N/A,TRUE,"Cash Flow Grid"}</definedName>
    <definedName name="erw" hidden="1">{"Detail Project Cash Flow",#N/A,TRUE,"Cash Flow Grid";"Financing Calculation",#N/A,TRUE,"Cash Flow Grid"}</definedName>
    <definedName name="FC" hidden="1">{#N/A,#N/A,FALSE,"gc (2)"}</definedName>
    <definedName name="fdf" hidden="1">{"Full Sheet",#N/A,FALSE,"Expense Comparison"}</definedName>
    <definedName name="ff" hidden="1">{#N/A,#N/A,FALSE,"gc (2)"}</definedName>
    <definedName name="fgh" hidden="1">{"office ltcg",#N/A,FALSE,"gain01";"IT LTCG",#N/A,FALSE,"gain01"}</definedName>
    <definedName name="fil" hidden="1">#REF!</definedName>
    <definedName name="File.Type" hidden="1">#REF!</definedName>
    <definedName name="fill" hidden="1">[8]Set!#REF!</definedName>
    <definedName name="fill." hidden="1">[8]Set!#REF!</definedName>
    <definedName name="FUNDFLOW">#REF!</definedName>
    <definedName name="FUNDFLOW_4">#REF!</definedName>
    <definedName name="FUNDFLOW_5">#REF!</definedName>
    <definedName name="FUNDFLOW_6">#REF!</definedName>
    <definedName name="FUNDFLOW_7">#REF!</definedName>
    <definedName name="FUNDFLOW_8">#REF!</definedName>
    <definedName name="ghj" hidden="1">{#N/A,#N/A,FALSE,"gc (2)"}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HTML_CodePage" hidden="1">1252</definedName>
    <definedName name="HTML_Control" hidden="1">{"'Proforma'!$A$1:$J$189"}</definedName>
    <definedName name="HTML_Description" hidden="1">""</definedName>
    <definedName name="HTML_Email" hidden="1">""</definedName>
    <definedName name="HTML_Header" hidden="1">"Proforma"</definedName>
    <definedName name="HTML_LastUpdate" hidden="1">"4/19/99"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"D:\analysis\MyHTML.htm"</definedName>
    <definedName name="HTML_Title" hidden="1">"proforma3"</definedName>
    <definedName name="idiot" hidden="1">{"dep. full detail",#N/A,FALSE,"annex";"3cd annex",#N/A,FALSE,"annex";"co. dep.",#N/A,FALSE,"annex"}</definedName>
    <definedName name="In" hidden="1">{#N/A,#N/A,FALSE,"gc (2)"}</definedName>
    <definedName name="Incurr" hidden="1">{#N/A,#N/A,FALSE,"gc (2)"}</definedName>
    <definedName name="IntroPrintArea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39125.817037037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y" hidden="1">{#N/A,#N/A,FALSE,"gc (2)"}</definedName>
    <definedName name="jj" hidden="1">{#N/A,#N/A,FALSE,"One Pager";#N/A,#N/A,FALSE,"Technical"}</definedName>
    <definedName name="KEY_INDICATORS_4">#REF!</definedName>
    <definedName name="KEY_INDICATORS_5">#REF!</definedName>
    <definedName name="KEY_INDICATORS_6">#REF!</definedName>
    <definedName name="KEY_INDICATORS_7">#REF!</definedName>
    <definedName name="KEY_INDICATORS_8">#REF!</definedName>
    <definedName name="kyd.ChngCell.01." hidden="1">#REF!</definedName>
    <definedName name="kyd.CounterLimitCell.01." hidden="1">"x"</definedName>
    <definedName name="kyd.Dim.01." hidden="1">"toad:Company"</definedName>
    <definedName name="kyd.ElementList.01." hidden="1">#REF!</definedName>
    <definedName name="kyd.ElementType.01." hidden="1">3</definedName>
    <definedName name="kyd.ItemType.01." hidden="1">2</definedName>
    <definedName name="kyd.NumLevels.01." hidden="1">999</definedName>
    <definedName name="kyd.ParentName.01." hidden="1">""</definedName>
    <definedName name="kyd.PrintParent.01." hidden="1">TRUE</definedName>
    <definedName name="kyd.SelectString.01." hidden="1">"*"</definedName>
    <definedName name="LIAB_4">#REF!</definedName>
    <definedName name="LIAB_5">#REF!</definedName>
    <definedName name="LIAB_6">#REF!</definedName>
    <definedName name="LIAB_7">#REF!</definedName>
    <definedName name="LIAB_8">#REF!</definedName>
    <definedName name="MCBDB" hidden="1">{#N/A,#N/A,FALSE,"mpph1";#N/A,#N/A,FALSE,"mpmseb";#N/A,#N/A,FALSE,"mpph2"}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hidden="1">{#N/A,#N/A,TRUE,"Financials";#N/A,#N/A,TRUE,"Operating Statistics";#N/A,#N/A,TRUE,"Capex &amp; Depreciation";#N/A,#N/A,TRUE,"Debt"}</definedName>
    <definedName name="Nitin" hidden="1">'[9]Sheet3 (2)'!$A$60:$A$76</definedName>
    <definedName name="parse" hidden="1">#REF!</definedName>
    <definedName name="PL1_4">#REF!</definedName>
    <definedName name="PL1_5">#REF!</definedName>
    <definedName name="PL1_6">#REF!</definedName>
    <definedName name="PL1_7">#REF!</definedName>
    <definedName name="PL1_8">#REF!</definedName>
    <definedName name="PL2_4">#REF!</definedName>
    <definedName name="PL2_5">#REF!</definedName>
    <definedName name="PL2_6">#REF!</definedName>
    <definedName name="PL2_7">#REF!</definedName>
    <definedName name="PL2_8">#REF!</definedName>
    <definedName name="plfull_4">#REF!</definedName>
    <definedName name="plfull_5">#REF!</definedName>
    <definedName name="plfull_6">#REF!</definedName>
    <definedName name="plfull_7">#REF!</definedName>
    <definedName name="plfull_8">#REF!</definedName>
    <definedName name="ppl" hidden="1">{#N/A,#N/A,FALSE,"gc (2)"}</definedName>
    <definedName name="_xlnm.Print_Area" localSheetId="4">'Sales MIS'!#REF!</definedName>
    <definedName name="PUB_FileID" hidden="1">"L10003363.xls"</definedName>
    <definedName name="PUB_UserID" hidden="1">"MAYERX"</definedName>
    <definedName name="qw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er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ram" hidden="1">{"dep. full detail",#N/A,FALSE,"annex";"3cd annex",#N/A,FALSE,"annex";"co. dep.",#N/A,FALSE,"annex"}</definedName>
    <definedName name="RATIOS_4">#REF!</definedName>
    <definedName name="RATIOS_5">#REF!</definedName>
    <definedName name="RATIOS_6">#REF!</definedName>
    <definedName name="RATIOS_7">#REF!</definedName>
    <definedName name="RATIOS_8">#REF!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u" hidden="1">{#N/A,#N/A,FALSE,"gc (2)"}</definedName>
    <definedName name="reya" hidden="1">{"office ltcg",#N/A,FALSE,"gain01";"IT LTCG",#N/A,FALSE,"gain01"}</definedName>
    <definedName name="ripal" hidden="1">{#N/A,#N/A,FALSE,"gc (2)"}</definedName>
    <definedName name="rtrt" hidden="1">{"sheet a",#N/A,FALSE,"A";"sheet b 1",#N/A,FALSE,"B";"sheet b 2",#N/A,FALSE,"B"}</definedName>
    <definedName name="s" hidden="1">{"Output-3Column",#N/A,FALSE,"Output"}</definedName>
    <definedName name="sanju" hidden="1">{"office ltcg",#N/A,FALSE,"gain01";"IT LTCG",#N/A,FALSE,"gain01"}</definedName>
    <definedName name="SAPBEXdnldView" hidden="1">"16MPPULO0WIBVEDKDTTJHER3J"</definedName>
    <definedName name="SAPBEXsysID" hidden="1">"BWP"</definedName>
    <definedName name="sdf" hidden="1">{"PROFORMA",#N/A,FALSE,"A";"BIGGER 1",#N/A,FALSE,"B";"BIGGER 2",#N/A,FALSE,"B";"BIGGER 3",#N/A,FALSE,"B";"SMALL CF 1",#N/A,FALSE,"C"}</definedName>
    <definedName name="Security_4">#REF!</definedName>
    <definedName name="SECURITY_5">#REF!</definedName>
    <definedName name="SECURITY_6">#REF!</definedName>
    <definedName name="SECURITY_7">#REF!</definedName>
    <definedName name="SECURITY_8">#REF!</definedName>
    <definedName name="Show.Acct.Update.Warning" hidden="1">#REF!</definedName>
    <definedName name="Show.MDB.Update.Warning" hidden="1">#REF!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pectfdi" hidden="1">{"schedule",#N/A,FALSE,"Sum Op's";"input area",#N/A,FALSE,"Sum Op's"}</definedName>
    <definedName name="stock02" hidden="1">{#N/A,#N/A,FALSE,"gc (2)"}</definedName>
    <definedName name="sv" hidden="1">#REF!</definedName>
    <definedName name="TA" hidden="1">{#N/A,#N/A,TRUE,"Financials";#N/A,#N/A,TRUE,"Operating Statistics";#N/A,#N/A,TRUE,"Capex &amp; Depreciation";#N/A,#N/A,TRUE,"Debt"}</definedName>
    <definedName name="Tables" hidden="1">{"sales",#N/A,FALSE,"Sales";"sales existing",#N/A,FALSE,"Sales";"sales rd1",#N/A,FALSE,"Sales";"sales rd2",#N/A,FALSE,"Sales"}</definedName>
    <definedName name="TB" hidden="1">{#N/A,#N/A,FALSE,"One Pager";#N/A,#N/A,FALSE,"Technical"}</definedName>
    <definedName name="the" hidden="1">{#N/A,#N/A,FALSE,"gc (2)"}</definedName>
    <definedName name="TNW_4">#REF!</definedName>
    <definedName name="TNW_5">#REF!</definedName>
    <definedName name="TNW_6">#REF!</definedName>
    <definedName name="TNW_7">#REF!</definedName>
    <definedName name="TNW_8">#REF!</definedName>
    <definedName name="TT" hidden="1">{#N/A,#N/A,TRUE,"Financials";#N/A,#N/A,TRUE,"Operating Statistics";#N/A,#N/A,TRUE,"Capex &amp; Depreciation";#N/A,#N/A,TRUE,"Debt"}</definedName>
    <definedName name="uu" hidden="1">{#N/A,#N/A,FALSE,"gc (2)"}</definedName>
    <definedName name="vg" hidden="1">{#N/A,#N/A,FALSE,"One Pager";#N/A,#N/A,FALSE,"Technical"}</definedName>
    <definedName name="vishnu" hidden="1">{#N/A,#N/A,FALSE,"One Pager";#N/A,#N/A,FALSE,"Technical"}</definedName>
    <definedName name="vk" hidden="1">{#N/A,#N/A,FALSE,"One Pager";#N/A,#N/A,FALSE,"Technical"}</definedName>
    <definedName name="WC">#REF!</definedName>
    <definedName name="WC_4">#REF!</definedName>
    <definedName name="WC_5">#REF!</definedName>
    <definedName name="WC_6">#REF!</definedName>
    <definedName name="WC_7">#REF!</definedName>
    <definedName name="WC_8">#REF!</definedName>
    <definedName name="wrn.1995._.Analysis." hidden="1">{#N/A,#N/A,FALSE,"1995 Rev &amp; Exp"}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hidden="1">{#N/A,#N/A,FALSE,"R&amp;E SUM";#N/A,#N/A,FALSE,"R&amp;E MONTH";#N/A,#N/A,FALSE,"R&amp;E YEAR";#N/A,#N/A,FALSE,"OREV (1)";#N/A,#N/A,FALSE,"OREV (2)"}</definedName>
    <definedName name="wrn.2706all." hidden="1">{#N/A,#N/A,FALSE,"R&amp;E SUM";#N/A,#N/A,FALSE,"R&amp;E MONTH";#N/A,#N/A,FALSE,"R&amp;E YEAR";#N/A,#N/A,FALSE,"SREV (1)";#N/A,#N/A,FALSE,"OREV (1)"}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hidden="1">{#N/A,#N/A,FALSE,"R&amp;E SUM";#N/A,#N/A,FALSE,"R&amp;E MONTH";#N/A,#N/A,FALSE,"R&amp;E YEAR";#N/A,#N/A,FALSE,"OREV (1)";#N/A,#N/A,FALSE,"OREV (2)"}</definedName>
    <definedName name="wrn.AkrutiCMA." hidden="1">{#N/A,#N/A,FALSE,"OPSTATE";#N/A,#N/A,FALSE,"BSLIABILITY";#N/A,#N/A,FALSE,"BSASSETS";#N/A,#N/A,FALSE,"Sheet1"}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ll._.Reports.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ppraisal." hidden="1">{#N/A,#N/A,FALSE,"APPRAISAL";#N/A,#N/A,FALSE,"APPRAISAL 2";#N/A,#N/A,FALSE,"APPRAISAL 3"}</definedName>
    <definedName name="wrn.Asset._.Management." hidden="1">{#N/A,#N/A,FALSE,"ASSET MGMT."}</definedName>
    <definedName name="wrn.Assumption._.Book." hidden="1">{#N/A,#N/A,FALSE,"Model Assumptions"}</definedName>
    <definedName name="wrn.AVEX._.NCL._.Tower." hidden="1">{#N/A,#N/A,FALSE,"North Central Life";#N/A,#N/A,FALSE,"Town Square";#N/A,#N/A,FALSE,"Summary"}</definedName>
    <definedName name="wrn.backup." hidden="1">{"financials",#N/A,FALSE,"BASIC";"interest",#N/A,FALSE,"BASIC";"leasing and financing",#N/A,FALSE,"BASIC";"returns back up",#N/A,FALSE,"BASIC"}</definedName>
    <definedName name="wrn.bank._.model." hidden="1">{"banks",#N/A,FALSE,"BASIC"}</definedName>
    <definedName name="wrn.BaseYearDemand." hidden="1">{"Base Year Demand",#N/A,FALSE,"Demand-Base Year"}</definedName>
    <definedName name="wrn.BIGGER." hidden="1">{"PROFORMA",#N/A,FALSE,"A";"BIGGER 1",#N/A,FALSE,"B";"BIGGER 2",#N/A,FALSE,"B";"BIGGER 3",#N/A,FALSE,"B";"SMALL CF 1",#N/A,FALSE,"C"}</definedName>
    <definedName name="wrn.Birdie." hidden="1">{#N/A,#N/A,FALSE,"Trans Summary";#N/A,#N/A,FALSE,"Proforma Five Yr";#N/A,#N/A,FALSE,"Occ and Rate"}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bleu4." hidden="1">{#N/A,#N/A,FALSE}</definedName>
    <definedName name="wrn.book." hidden="1">{"page1",#N/A,FALSE,"net investor returns";"page2",#N/A,FALSE,"net investor returns"}</definedName>
    <definedName name="wrn.Both._.Outputs." hidden="1">{"LTV Output",#N/A,FALSE,"Output";"DCR Output",#N/A,FALSE,"Output"}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_.Flow._.Analysis." hidden="1">{"CF",#N/A,FALSE,"Cash Flow";"RET",#N/A,FALSE,"Returns";"NPV",#N/A,FALSE,"Values";"ASMPT",#N/A,FALSE,"Assumptions"}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onference._.Center._.Financials." hidden="1">{#N/A,#N/A,FALSE,"Pro Forma";#N/A,#N/A,FALSE,"Project Summary";#N/A,#N/A,FALSE,"Detail Estimate";#N/A,#N/A,FALSE,"Cashflow Schedule"}</definedName>
    <definedName name="wrn.Control._.Sheet." hidden="1">{#N/A,#N/A,FALSE,"CONTROL"}</definedName>
    <definedName name="wrn.Credit._.Summary." hidden="1">{#N/A,#N/A,FALSE,"CREDIT"}</definedName>
    <definedName name="wrn.data." hidden="1">{"data",#N/A,FALSE,"INPUT"}</definedName>
    <definedName name="wrn.DCR._.Output." hidden="1">{"DCR Output",#N/A,FALSE,"Output"}</definedName>
    <definedName name="wrn.Demand._.Calcs." hidden="1">{#N/A,#N/A,FALSE,"Demand Calcs"}</definedName>
    <definedName name="wrn.Demand._.Inputs." hidden="1">{#N/A,#N/A,FALSE,"Demand Inputs"}</definedName>
    <definedName name="wrn.dep." hidden="1">{"dep. full detail",#N/A,FALSE,"annex";"3cd annex",#N/A,FALSE,"annex";"co. dep.",#N/A,FALSE,"annex"}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tail." hidden="1">{"Build1",#N/A,FALSE,"Buildup";"Build2",#N/A,FALSE,"Buildup";"Build3",#N/A,FALSE,"Buildup"}</definedName>
    <definedName name="wrn.Engineering." hidden="1">{#N/A,#N/A,FALSE,"ENGINEERING"}</definedName>
    <definedName name="wrn.Environmental." hidden="1">{#N/A,#N/A,FALSE,"ENVIRONMENTAL"}</definedName>
    <definedName name="wrn.EVEREST.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xecutive._.Summary._.Reports.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Fair._.Share._.Calcs." hidden="1">{#N/A,#N/A,FALSE,"Fair Share"}</definedName>
    <definedName name="wrn.Feb98." hidden="1">{"sheet a",#N/A,FALSE,"A";"2 9 casflow",#N/A,FALSE,"B"}</definedName>
    <definedName name="wrn.Final._.Output." hidden="1">{#N/A,#N/A,FALSE,"Final Output"}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COMPARISON." hidden="1">{"Full Sheet",#N/A,FALSE,"Expense Comparison"}</definedName>
    <definedName name="wrn.Full._.Financials." hidden="1">{#N/A,#N/A,TRUE,"Financials";#N/A,#N/A,TRUE,"Operating Statistics";#N/A,#N/A,TRUE,"Capex &amp; Depreciation";#N/A,#N/A,TRUE,"Debt"}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fin.1" hidden="1">{#N/A,#N/A,TRUE,"Financials";#N/A,#N/A,TRUE,"Operating Statistics";#N/A,#N/A,TRUE,"Capex &amp; Depreciation";#N/A,#N/A,TRUE,"Debt"}</definedName>
    <definedName name="wrn.G.C.P.L.." hidden="1">{#N/A,#N/A,FALSE,"gc (2)"}</definedName>
    <definedName name="wrn.GSA._.PRINT." hidden="1">{#N/A,#N/A,FALSE,"DEV COSTS";#N/A,#N/A,FALSE,"10-YR C. F."}</definedName>
    <definedName name="wrn.Historical._.Analysis." hidden="1">{#N/A,#N/A,FALSE,"HISTORICAL REV &amp; EXP"}</definedName>
    <definedName name="wrn.Hotel._.and._.Conf._.Center._.Owner._.Returns." hidden="1">{#N/A,#N/A,FALSE,"Combined Returns";#N/A,#N/A,FALSE,"Tax Returns";#N/A,#N/A,FALSE,"Cash Returns"}</definedName>
    <definedName name="wrn.Hotel._.Financials." hidden="1">{#N/A,#N/A,FALSE,"Pro Forma";#N/A,#N/A,FALSE,"Project Summary";#N/A,#N/A,FALSE,"Detail Estimate";#N/A,#N/A,FALSE,"Cashflow Schedule"}</definedName>
    <definedName name="wrn.Index." hidden="1">{#N/A,#N/A,FALSE,"INDEX"}</definedName>
    <definedName name="wrn.Inputs." hidden="1">{"Inflation-BaseYear",#N/A,FALSE,"Inputs"}</definedName>
    <definedName name="wrn.Investment._.Review." hidden="1">{#N/A,#N/A,FALSE,"Proforma Five Yr";#N/A,#N/A,FALSE,"Capital Input";#N/A,#N/A,FALSE,"Calculations";#N/A,#N/A,FALSE,"Transaction Summary-DTW"}</definedName>
    <definedName name="wrn.Investment._.Summary._.Golf._.Suites." hidden="1">{"Preferred Equity IRR",#N/A,FALSE,"PROFORMA";"GP Cash Flow and IRR",#N/A,FALSE,"PROFORMA"}</definedName>
    <definedName name="wrn.jan._.98." hidden="1">{"sheet a",#N/A,FALSE,"A";"sheet b 1",#N/A,FALSE,"B";"sheet b 2",#N/A,FALSE,"B"}</definedName>
    <definedName name="wrn.Latent._.Demand._.Inputs." hidden="1">{#N/A,#N/A,FALSE,"Latent"}</definedName>
    <definedName name="wrn.Leases." hidden="1">{#N/A,#N/A,FALSE,"Leases"}</definedName>
    <definedName name="wrn.Loan._.Pricing._.Analysis." hidden="1">{#N/A,#N/A,FALSE,"LOAN ANALYSIS"}</definedName>
    <definedName name="wrn.LTCG." hidden="1">{"office ltcg",#N/A,FALSE,"gain01";"IT LTCG",#N/A,FALSE,"gain01"}</definedName>
    <definedName name="wrn.LTV._.Output." hidden="1">{"LTV Output",#N/A,FALSE,"Output"}</definedName>
    <definedName name="wrn.Master._.Developer._.Cash._.Flow." hidden="1">{#N/A,#N/A,FALSE,"Assumptions";#N/A,#N/A,FALSE,"Master Dev P&amp;L"}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th." hidden="1">{"Month SumOps",#N/A,FALSE,"SumOps";"Month SumGP",#N/A,FALSE,"SumGP";"Month SumExp",#N/A,FALSE,"SumExp";"Month ExpDept",#N/A,FALSE,"ExpDept"}</definedName>
    <definedName name="wrn.Monthly._.Detail._.Reports." hidden="1">{"Detail Project Cash Flow",#N/A,TRUE,"Cash Flow Grid";"Financing Calculation",#N/A,TRUE,"Cash Flow Grid"}</definedName>
    <definedName name="wrn.NCL._.Tower._.Five._.Year._.Hold." hidden="1">{#N/A,#N/A,FALSE,"North Central Life";#N/A,#N/A,FALSE,"Town Square";#N/A,#N/A,FALSE,"Summary"}</definedName>
    <definedName name="wrn.NoAptRR.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Occupancy._.Calcs." hidden="1">{#N/A,#N/A,FALSE,"Occ. Calcs"}</definedName>
    <definedName name="wrn.One._.Pager._.plus._.Technicals." hidden="1">{#N/A,#N/A,FALSE,"One Pager";#N/A,#N/A,FALSE,"Technical"}</definedName>
    <definedName name="wrn.Operations._.Review." hidden="1">{#N/A,#N/A,FALSE,"Proforma Five Yr";#N/A,#N/A,FALSE,"Occ and Rate";#N/A,#N/A,FALSE,"PF Input";#N/A,#N/A,FALSE,"Hotcomps"}</definedName>
    <definedName name="wrn.Ops._.Charlie._.Packet." hidden="1">{#N/A,#N/A,FALSE,"Proforma Five Yr";#N/A,#N/A,FALSE,"Occ and Rate";#N/A,#N/A,FALSE,"PF Input";#N/A,#N/A,FALSE,"Ops Summary";#N/A,#N/A,FALSE,"Hotcomps"}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RTIAL." hidden="1">{"new",#N/A,FALSE,"D";"PROFORMA",#N/A,FALSE,"A";"partial 1",#N/A,FALSE,"B";"partial 2",#N/A,FALSE,"B";"partial 3",#N/A,FALSE,"B";"SMALL CF 1",#N/A,FALSE,"C"}</definedName>
    <definedName name="wrn.Penetration." hidden="1">{#N/A,#N/A,FALSE,"Mkt Pen"}</definedName>
    <definedName name="wrn.Phase._.I." hidden="1">{#N/A,#N/A,FALSE,"Transaction Summary-DTW";#N/A,#N/A,FALSE,"Proforma Five Yr";#N/A,#N/A,FALSE,"Occ and Rate"}</definedName>
    <definedName name="wrn.Presentation.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imary._.Competition." hidden="1">{#N/A,#N/A,FALSE,"Primary"}</definedName>
    <definedName name="wrn.print." hidden="1">{"page1",#N/A,FALSE,"Investor Cash Flow";"page2",#N/A,FALSE,"Investor Cash Flow";"page3",#N/A,FALSE,"Investor Cash Flow"}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All." hidden="1">{"PA1",#N/A,FALSE,"BORDMW";"pa2",#N/A,FALSE,"BORDMW";"PA3",#N/A,FALSE,"BORDMW";"PA4",#N/A,FALSE,"BORDMW"}</definedName>
    <definedName name="wrn.Printing._.the._.Model.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ofitability." hidden="1">{#N/A,"Good",TRUE,"Sheet1";#N/A,"Normal",TRUE,"Sheet1";#N/A,"Bad",TRUE,"Sheet1"}</definedName>
    <definedName name="wrn.Proforma._.Review." hidden="1">{#N/A,#N/A,FALSE,"Occ and Rate";#N/A,#N/A,FALSE,"PF Input";#N/A,#N/A,FALSE,"Proforma Five Yr";#N/A,#N/A,FALSE,"Hotcomps"}</definedName>
    <definedName name="wrn.Program._.Compliance." hidden="1">{#N/A,#N/A,FALSE,"COMPLIANCE"}</definedName>
    <definedName name="wrn.Property._.Description." hidden="1">{#N/A,#N/A,FALSE,"PROP. DESCRIPTION"}</definedName>
    <definedName name="wrn.qtr." hidden="1">{"byqtr",#N/A,FALSE,"Worksheet"}</definedName>
    <definedName name="wrn.Report." hidden="1">{#N/A,#N/A,FALSE,"Loan Summary";#N/A,#N/A,FALSE,"NOI";"RR and Expir",#N/A,FALSE,"Rental";"Sales History",#N/A,FALSE,"Rental";#N/A,#N/A,FALSE,"Reserves"}</definedName>
    <definedName name="wrn.Report._.Tables.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hidden="1">{"RRSUMMARY",#N/A,FALSE,"RA_SL"}</definedName>
    <definedName name="wrn.Saiwadi.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les." hidden="1">{"sales",#N/A,FALSE,"Sales";"sales existing",#N/A,FALSE,"Sales";"sales rd1",#N/A,FALSE,"Sales";"sales rd2",#N/A,FALSE,"Sales"}</definedName>
    <definedName name="wrn.Secondary._.Competition." hidden="1">{#N/A,#N/A,FALSE,"Secondary"}</definedName>
    <definedName name="wrn.SHORT." hidden="1">{"CREDIT STATISTICS",#N/A,FALSE,"STATS";"CF_AND_IS",#N/A,FALSE,"PLAN";"BALSHEET",#N/A,FALSE,"BALANCE SHEET"}</definedName>
    <definedName name="wrn.stages." hidden="1">{#N/A,#N/A,FALSE,"rev-stg format";#N/A,#N/A,FALSE,"conf-uncnf";#N/A,#N/A,FALSE,"stg-plot";#N/A,#N/A,FALSE,"stg-days"}</definedName>
    <definedName name="wrn.sum._.ops." hidden="1">{"schedule",#N/A,FALSE,"Sum Op's";"input area",#N/A,FALSE,"Sum Op's"}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Overview." hidden="1">{#N/A,#N/A,FALSE,"OVERVIEW"}</definedName>
    <definedName name="wrn.SUN1." hidden="1">{#N/A,#N/A,FALSE,"Assumptions";#N/A,#N/A,FALSE,"office";#N/A,#N/A,FALSE,"monthly"}</definedName>
    <definedName name="wrn.SunSteel.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pply._.Additions." hidden="1">{#N/A,#N/A,FALSE,"Supply Addn"}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ATINORMAL.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TANASBOURNE._.ONLY." hidden="1">{#N/A,#N/A,FALSE,"Expense Comparison"}</definedName>
    <definedName name="wrn.Tenants." hidden="1">{#N/A,#N/A,FALSE,"TENANTS"}</definedName>
    <definedName name="wrn.test." hidden="1">{"ADR Analysis",#N/A,FALSE,"Comp.&amp; Market Penet.";"Penetration Analysis",#N/A,FALSE,"Comp.&amp; Market Penet."}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SHEETS." hidden="1">{#N/A,#N/A,FALSE,"DEV COSTS";#N/A,#N/A,FALSE,"10-YR C. F."}</definedName>
    <definedName name="wrn.trial." hidden="1">{#N/A,#N/A,FALSE,"mpph1";#N/A,#N/A,FALSE,"mpmseb";#N/A,#N/A,FALSE,"mpph2"}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s.._.Bud._.Month." hidden="1">{#N/A,#N/A,FALSE,"Graph-B";"Month SumOps",#N/A,FALSE,"SumOps";"Month SumExp",#N/A,FALSE,"SumExp";"Month ExpDept",#N/A,FALSE,"ExpDept"}</definedName>
    <definedName name="wrn.Vs.._.BudFcst._.Month." hidden="1">{"May SumExp",#N/A,FALSE,"SumExp";#N/A,#N/A,FALSE,"Graph-F";"May SumOps",#N/A,FALSE,"SumOps";"May ExpDept",#N/A,FALSE,"ExpDept"}</definedName>
    <definedName name="wrn.Working._.Party._.List." hidden="1">{#N/A,#N/A,FALSE,"Working List"}</definedName>
    <definedName name="wrn.Yuma." hidden="1">{#N/A,#N/A,FALSE,"Project Summary";#N/A,#N/A,FALSE,"Detail Estimate";#N/A,#N/A,FALSE,"Cashflow Schedule";#N/A,#N/A,FALSE,"Pro Forma"}</definedName>
    <definedName name="xyz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9" i="25" l="1"/>
  <c r="G20" i="33" l="1"/>
  <c r="E97" i="33"/>
  <c r="E17" i="4"/>
  <c r="D17" i="4"/>
  <c r="E16" i="4"/>
  <c r="D16" i="4"/>
  <c r="E15" i="4"/>
  <c r="D15" i="4"/>
  <c r="F35" i="7"/>
  <c r="G35" i="7"/>
  <c r="I35" i="7"/>
  <c r="E35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2" i="7"/>
  <c r="O8" i="34"/>
  <c r="P8" i="34"/>
  <c r="N8" i="34"/>
  <c r="F53" i="34"/>
  <c r="G53" i="34"/>
  <c r="E53" i="34"/>
  <c r="E96" i="33"/>
  <c r="F95" i="33"/>
  <c r="G95" i="33" s="1"/>
  <c r="F94" i="33"/>
  <c r="G94" i="33" s="1"/>
  <c r="F91" i="33"/>
  <c r="G91" i="33" s="1"/>
  <c r="F90" i="33"/>
  <c r="G90" i="33" s="1"/>
  <c r="F87" i="33"/>
  <c r="G87" i="33" s="1"/>
  <c r="F86" i="33"/>
  <c r="G86" i="33" s="1"/>
  <c r="F83" i="33"/>
  <c r="G83" i="33" s="1"/>
  <c r="F82" i="33"/>
  <c r="G82" i="33" s="1"/>
  <c r="F79" i="33"/>
  <c r="G79" i="33" s="1"/>
  <c r="F78" i="33"/>
  <c r="G78" i="33" s="1"/>
  <c r="F75" i="33"/>
  <c r="G75" i="33" s="1"/>
  <c r="F65" i="33"/>
  <c r="G65" i="33" s="1"/>
  <c r="F2" i="33"/>
  <c r="G2" i="33" s="1"/>
  <c r="F8" i="33"/>
  <c r="G8" i="33" s="1"/>
  <c r="K34" i="45"/>
  <c r="K33" i="45"/>
  <c r="G4" i="39"/>
  <c r="G3" i="39"/>
  <c r="G2" i="39"/>
  <c r="G6" i="39"/>
  <c r="G5" i="39"/>
  <c r="I17" i="4"/>
  <c r="D18" i="4" l="1"/>
  <c r="I16" i="4"/>
  <c r="I19" i="4" s="1"/>
  <c r="I20" i="4" s="1"/>
  <c r="H19" i="4"/>
  <c r="H20" i="4" s="1"/>
  <c r="D35" i="4" s="1"/>
  <c r="E4" i="38"/>
  <c r="F4" i="33"/>
  <c r="F5" i="33"/>
  <c r="F6" i="33"/>
  <c r="F7" i="33"/>
  <c r="F9" i="33"/>
  <c r="F10" i="33"/>
  <c r="F11" i="33"/>
  <c r="F12" i="33"/>
  <c r="F13" i="33"/>
  <c r="F20" i="33"/>
  <c r="F29" i="33"/>
  <c r="F88" i="33"/>
  <c r="G88" i="33" s="1"/>
  <c r="F3" i="33"/>
  <c r="G53" i="37"/>
  <c r="M3" i="37"/>
  <c r="N3" i="37" s="1"/>
  <c r="M10" i="37"/>
  <c r="N10" i="37" s="1"/>
  <c r="M18" i="37"/>
  <c r="N18" i="37" s="1"/>
  <c r="M22" i="37"/>
  <c r="N22" i="37" s="1"/>
  <c r="M23" i="37"/>
  <c r="N23" i="37" s="1"/>
  <c r="M25" i="37"/>
  <c r="N25" i="37" s="1"/>
  <c r="M26" i="37"/>
  <c r="N26" i="37" s="1"/>
  <c r="M27" i="37"/>
  <c r="N27" i="37" s="1"/>
  <c r="M28" i="37"/>
  <c r="N28" i="37" s="1"/>
  <c r="M29" i="37"/>
  <c r="N29" i="37" s="1"/>
  <c r="M30" i="37"/>
  <c r="N30" i="37" s="1"/>
  <c r="M31" i="37"/>
  <c r="N31" i="37" s="1"/>
  <c r="M33" i="37"/>
  <c r="N33" i="37" s="1"/>
  <c r="M37" i="37"/>
  <c r="N37" i="37" s="1"/>
  <c r="M38" i="37"/>
  <c r="N38" i="37" s="1"/>
  <c r="M39" i="37"/>
  <c r="N39" i="37" s="1"/>
  <c r="M40" i="37"/>
  <c r="N40" i="37" s="1"/>
  <c r="M42" i="37"/>
  <c r="N42" i="37" s="1"/>
  <c r="M43" i="37"/>
  <c r="N43" i="37" s="1"/>
  <c r="M45" i="37"/>
  <c r="N45" i="37" s="1"/>
  <c r="I34" i="37"/>
  <c r="J34" i="37" s="1"/>
  <c r="M34" i="37" s="1"/>
  <c r="N34" i="37" s="1"/>
  <c r="K3" i="37"/>
  <c r="L3" i="37" s="1"/>
  <c r="K10" i="37"/>
  <c r="L10" i="37" s="1"/>
  <c r="K18" i="37"/>
  <c r="L18" i="37" s="1"/>
  <c r="K22" i="37"/>
  <c r="L22" i="37" s="1"/>
  <c r="K23" i="37"/>
  <c r="L23" i="37" s="1"/>
  <c r="K25" i="37"/>
  <c r="L25" i="37" s="1"/>
  <c r="K26" i="37"/>
  <c r="L26" i="37" s="1"/>
  <c r="K27" i="37"/>
  <c r="L27" i="37" s="1"/>
  <c r="K28" i="37"/>
  <c r="L28" i="37" s="1"/>
  <c r="K29" i="37"/>
  <c r="L29" i="37" s="1"/>
  <c r="K30" i="37"/>
  <c r="L30" i="37" s="1"/>
  <c r="K31" i="37"/>
  <c r="L31" i="37" s="1"/>
  <c r="K33" i="37"/>
  <c r="L33" i="37" s="1"/>
  <c r="K37" i="37"/>
  <c r="L37" i="37" s="1"/>
  <c r="K38" i="37"/>
  <c r="L38" i="37" s="1"/>
  <c r="K39" i="37"/>
  <c r="L39" i="37" s="1"/>
  <c r="K40" i="37"/>
  <c r="L40" i="37" s="1"/>
  <c r="O40" i="37" s="1"/>
  <c r="K42" i="37"/>
  <c r="L42" i="37" s="1"/>
  <c r="K43" i="37"/>
  <c r="L43" i="37" s="1"/>
  <c r="K45" i="37"/>
  <c r="L45" i="37" s="1"/>
  <c r="I52" i="37"/>
  <c r="J52" i="37" s="1"/>
  <c r="M52" i="37" s="1"/>
  <c r="N52" i="37" s="1"/>
  <c r="I51" i="37"/>
  <c r="J51" i="37" s="1"/>
  <c r="I50" i="37"/>
  <c r="I49" i="37"/>
  <c r="J49" i="37" s="1"/>
  <c r="I48" i="37"/>
  <c r="J48" i="37" s="1"/>
  <c r="M48" i="37" s="1"/>
  <c r="N48" i="37" s="1"/>
  <c r="I47" i="37"/>
  <c r="J47" i="37" s="1"/>
  <c r="I46" i="37"/>
  <c r="J46" i="37" s="1"/>
  <c r="I45" i="37"/>
  <c r="I44" i="37"/>
  <c r="J44" i="37" s="1"/>
  <c r="I43" i="37"/>
  <c r="I42" i="37"/>
  <c r="I41" i="37"/>
  <c r="J41" i="37" s="1"/>
  <c r="I40" i="37"/>
  <c r="I39" i="37"/>
  <c r="I38" i="37"/>
  <c r="I37" i="37"/>
  <c r="I36" i="37"/>
  <c r="J36" i="37" s="1"/>
  <c r="K36" i="37" s="1"/>
  <c r="L36" i="37" s="1"/>
  <c r="I33" i="37"/>
  <c r="I32" i="37"/>
  <c r="J32" i="37" s="1"/>
  <c r="I31" i="37"/>
  <c r="I30" i="37"/>
  <c r="I29" i="37"/>
  <c r="I28" i="37"/>
  <c r="I27" i="37"/>
  <c r="I26" i="37"/>
  <c r="I25" i="37"/>
  <c r="I24" i="37"/>
  <c r="J24" i="37" s="1"/>
  <c r="K24" i="37" s="1"/>
  <c r="L24" i="37" s="1"/>
  <c r="I23" i="37"/>
  <c r="I22" i="37"/>
  <c r="I20" i="37"/>
  <c r="J20" i="37" s="1"/>
  <c r="M20" i="37" s="1"/>
  <c r="N20" i="37" s="1"/>
  <c r="I7" i="37"/>
  <c r="J7" i="37" s="1"/>
  <c r="M7" i="37" s="1"/>
  <c r="N7" i="37" s="1"/>
  <c r="I4" i="37"/>
  <c r="J4" i="37" s="1"/>
  <c r="I19" i="37"/>
  <c r="J19" i="37" s="1"/>
  <c r="K19" i="37" s="1"/>
  <c r="L19" i="37" s="1"/>
  <c r="I18" i="37"/>
  <c r="I17" i="37"/>
  <c r="J17" i="37" s="1"/>
  <c r="I16" i="37"/>
  <c r="J16" i="37" s="1"/>
  <c r="M16" i="37" s="1"/>
  <c r="N16" i="37" s="1"/>
  <c r="I15" i="37"/>
  <c r="J15" i="37" s="1"/>
  <c r="K15" i="37" s="1"/>
  <c r="L15" i="37" s="1"/>
  <c r="I14" i="37"/>
  <c r="J14" i="37" s="1"/>
  <c r="K14" i="37" s="1"/>
  <c r="L14" i="37" s="1"/>
  <c r="I13" i="37"/>
  <c r="J13" i="37" s="1"/>
  <c r="I12" i="37"/>
  <c r="J12" i="37" s="1"/>
  <c r="M12" i="37" s="1"/>
  <c r="N12" i="37" s="1"/>
  <c r="I11" i="37"/>
  <c r="J11" i="37" s="1"/>
  <c r="K11" i="37" s="1"/>
  <c r="L11" i="37" s="1"/>
  <c r="I10" i="37"/>
  <c r="I9" i="37"/>
  <c r="J9" i="37" s="1"/>
  <c r="I6" i="37"/>
  <c r="J6" i="37" s="1"/>
  <c r="K6" i="37" s="1"/>
  <c r="L6" i="37" s="1"/>
  <c r="I3" i="37"/>
  <c r="I2" i="37"/>
  <c r="J2" i="37" s="1"/>
  <c r="J50" i="37"/>
  <c r="G15" i="4" l="1"/>
  <c r="G19" i="4" s="1"/>
  <c r="G8" i="4" s="1"/>
  <c r="F4" i="38"/>
  <c r="E18" i="4" s="1"/>
  <c r="G4" i="38"/>
  <c r="I53" i="37"/>
  <c r="J53" i="37"/>
  <c r="O30" i="37"/>
  <c r="O18" i="37"/>
  <c r="O31" i="37"/>
  <c r="O27" i="37"/>
  <c r="O22" i="37"/>
  <c r="K52" i="37"/>
  <c r="L52" i="37" s="1"/>
  <c r="O52" i="37" s="1"/>
  <c r="O23" i="37"/>
  <c r="K7" i="37"/>
  <c r="L7" i="37" s="1"/>
  <c r="O7" i="37" s="1"/>
  <c r="O43" i="37"/>
  <c r="O3" i="37"/>
  <c r="M2" i="37"/>
  <c r="K13" i="37"/>
  <c r="L13" i="37" s="1"/>
  <c r="O42" i="37"/>
  <c r="O26" i="37"/>
  <c r="K20" i="37"/>
  <c r="L20" i="37" s="1"/>
  <c r="O20" i="37" s="1"/>
  <c r="O10" i="37"/>
  <c r="M36" i="37"/>
  <c r="N36" i="37" s="1"/>
  <c r="O36" i="37" s="1"/>
  <c r="O25" i="37"/>
  <c r="O29" i="37"/>
  <c r="M14" i="37"/>
  <c r="N14" i="37" s="1"/>
  <c r="O14" i="37" s="1"/>
  <c r="O33" i="37"/>
  <c r="M11" i="37"/>
  <c r="N11" i="37" s="1"/>
  <c r="O11" i="37" s="1"/>
  <c r="M41" i="37"/>
  <c r="N41" i="37" s="1"/>
  <c r="K41" i="37"/>
  <c r="L41" i="37" s="1"/>
  <c r="K32" i="37"/>
  <c r="L32" i="37" s="1"/>
  <c r="M32" i="37"/>
  <c r="N32" i="37" s="1"/>
  <c r="O37" i="37"/>
  <c r="N2" i="37"/>
  <c r="M44" i="37"/>
  <c r="N44" i="37" s="1"/>
  <c r="K44" i="37"/>
  <c r="L44" i="37" s="1"/>
  <c r="O45" i="37"/>
  <c r="M46" i="37"/>
  <c r="N46" i="37" s="1"/>
  <c r="K46" i="37"/>
  <c r="L46" i="37" s="1"/>
  <c r="O39" i="37"/>
  <c r="M50" i="37"/>
  <c r="N50" i="37" s="1"/>
  <c r="K50" i="37"/>
  <c r="L50" i="37" s="1"/>
  <c r="K2" i="37"/>
  <c r="K48" i="37"/>
  <c r="L48" i="37" s="1"/>
  <c r="O48" i="37" s="1"/>
  <c r="O28" i="37"/>
  <c r="K17" i="37"/>
  <c r="L17" i="37" s="1"/>
  <c r="K12" i="37"/>
  <c r="L12" i="37" s="1"/>
  <c r="O12" i="37" s="1"/>
  <c r="K4" i="37"/>
  <c r="L4" i="37" s="1"/>
  <c r="M15" i="37"/>
  <c r="N15" i="37" s="1"/>
  <c r="O15" i="37" s="1"/>
  <c r="M47" i="37"/>
  <c r="N47" i="37" s="1"/>
  <c r="M19" i="37"/>
  <c r="N19" i="37" s="1"/>
  <c r="O19" i="37" s="1"/>
  <c r="M9" i="37"/>
  <c r="N9" i="37" s="1"/>
  <c r="K49" i="37"/>
  <c r="L49" i="37" s="1"/>
  <c r="M49" i="37"/>
  <c r="N49" i="37" s="1"/>
  <c r="M17" i="37"/>
  <c r="N17" i="37" s="1"/>
  <c r="M4" i="37"/>
  <c r="N4" i="37" s="1"/>
  <c r="K47" i="37"/>
  <c r="L47" i="37" s="1"/>
  <c r="O38" i="37"/>
  <c r="K16" i="37"/>
  <c r="L16" i="37" s="1"/>
  <c r="O16" i="37" s="1"/>
  <c r="K51" i="37"/>
  <c r="L51" i="37" s="1"/>
  <c r="K9" i="37"/>
  <c r="L9" i="37" s="1"/>
  <c r="K34" i="37"/>
  <c r="L34" i="37" s="1"/>
  <c r="O34" i="37" s="1"/>
  <c r="M51" i="37"/>
  <c r="N51" i="37" s="1"/>
  <c r="M24" i="37"/>
  <c r="N24" i="37" s="1"/>
  <c r="O24" i="37" s="1"/>
  <c r="M13" i="37"/>
  <c r="N13" i="37" s="1"/>
  <c r="M6" i="37"/>
  <c r="N6" i="37" s="1"/>
  <c r="O6" i="37" s="1"/>
  <c r="P9" i="25"/>
  <c r="P10" i="25"/>
  <c r="P11" i="25"/>
  <c r="P13" i="25"/>
  <c r="P16" i="25"/>
  <c r="P17" i="25"/>
  <c r="P4" i="25"/>
  <c r="O7" i="25"/>
  <c r="P7" i="25" s="1"/>
  <c r="O14" i="25"/>
  <c r="P14" i="25" s="1"/>
  <c r="O12" i="25"/>
  <c r="P12" i="25" s="1"/>
  <c r="O8" i="25"/>
  <c r="P8" i="25" s="1"/>
  <c r="O5" i="25"/>
  <c r="O15" i="25"/>
  <c r="P15" i="25" s="1"/>
  <c r="O6" i="25"/>
  <c r="P6" i="25" s="1"/>
  <c r="G22" i="25"/>
  <c r="G23" i="25"/>
  <c r="G24" i="25"/>
  <c r="G25" i="25"/>
  <c r="G26" i="25"/>
  <c r="G27" i="25"/>
  <c r="G20" i="25"/>
  <c r="G21" i="25"/>
  <c r="G19" i="25"/>
  <c r="G15" i="25"/>
  <c r="G14" i="25"/>
  <c r="G13" i="25"/>
  <c r="G17" i="25"/>
  <c r="G18" i="25"/>
  <c r="G16" i="25"/>
  <c r="G8" i="25"/>
  <c r="G9" i="25"/>
  <c r="G10" i="25"/>
  <c r="G11" i="25"/>
  <c r="G12" i="25"/>
  <c r="G6" i="25"/>
  <c r="G7" i="25"/>
  <c r="H20" i="25"/>
  <c r="H19" i="25"/>
  <c r="H21" i="25"/>
  <c r="H22" i="25"/>
  <c r="H23" i="25"/>
  <c r="H24" i="25"/>
  <c r="H25" i="25"/>
  <c r="H26" i="25"/>
  <c r="H27" i="25"/>
  <c r="H14" i="25"/>
  <c r="H15" i="25"/>
  <c r="H17" i="25"/>
  <c r="H18" i="25"/>
  <c r="H16" i="25"/>
  <c r="H13" i="25"/>
  <c r="H8" i="25"/>
  <c r="H9" i="25"/>
  <c r="H10" i="25"/>
  <c r="H11" i="25"/>
  <c r="H12" i="25"/>
  <c r="H7" i="25"/>
  <c r="H6" i="25"/>
  <c r="I5" i="25"/>
  <c r="O19" i="25" l="1"/>
  <c r="G5" i="4" s="1"/>
  <c r="P5" i="25"/>
  <c r="P19" i="25" s="1"/>
  <c r="E19" i="4"/>
  <c r="G20" i="4"/>
  <c r="L2" i="37"/>
  <c r="O2" i="37" s="1"/>
  <c r="K53" i="37"/>
  <c r="O13" i="37"/>
  <c r="O9" i="37"/>
  <c r="O46" i="37"/>
  <c r="O51" i="37"/>
  <c r="O47" i="37"/>
  <c r="O49" i="37"/>
  <c r="O17" i="37"/>
  <c r="O50" i="37"/>
  <c r="O44" i="37"/>
  <c r="M53" i="37"/>
  <c r="O32" i="37"/>
  <c r="O41" i="37"/>
  <c r="N53" i="37"/>
  <c r="O4" i="37"/>
  <c r="D24" i="4" l="1"/>
  <c r="L53" i="37"/>
  <c r="O53" i="37"/>
  <c r="O55" i="37" s="1"/>
  <c r="G3" i="4" s="1"/>
  <c r="F9" i="26" l="1"/>
  <c r="D19" i="4" l="1"/>
  <c r="E13" i="26" l="1"/>
  <c r="F12" i="26"/>
  <c r="F11" i="26"/>
  <c r="F10" i="26"/>
  <c r="F8" i="26"/>
  <c r="F7" i="26"/>
  <c r="F6" i="26"/>
  <c r="G4" i="33"/>
  <c r="G5" i="33"/>
  <c r="G7" i="33"/>
  <c r="G9" i="33"/>
  <c r="G10" i="33"/>
  <c r="G11" i="33"/>
  <c r="G12" i="33"/>
  <c r="G13" i="33"/>
  <c r="G3" i="33"/>
  <c r="G29" i="33"/>
  <c r="G6" i="33" l="1"/>
  <c r="J19" i="25" l="1"/>
  <c r="J12" i="25"/>
  <c r="J28" i="25"/>
  <c r="J27" i="25"/>
  <c r="J25" i="25"/>
  <c r="J23" i="25"/>
  <c r="J22" i="25"/>
  <c r="J21" i="25"/>
  <c r="J18" i="25"/>
  <c r="J16" i="25"/>
  <c r="J14" i="25"/>
  <c r="J11" i="25"/>
  <c r="J9" i="25"/>
  <c r="J7" i="25"/>
  <c r="J6" i="25"/>
  <c r="J5" i="25"/>
  <c r="F4" i="26"/>
  <c r="F5" i="26"/>
  <c r="F3" i="26"/>
  <c r="F13" i="26" l="1"/>
  <c r="J8" i="25"/>
  <c r="J10" i="25"/>
  <c r="J13" i="25"/>
  <c r="J15" i="25"/>
  <c r="J17" i="25"/>
  <c r="J20" i="25"/>
  <c r="J24" i="25"/>
  <c r="J26" i="25"/>
  <c r="J35" i="25" l="1"/>
  <c r="E29" i="25"/>
  <c r="J4" i="25"/>
  <c r="D29" i="25"/>
  <c r="I29" i="25"/>
  <c r="C29" i="25"/>
  <c r="G29" i="25" l="1"/>
  <c r="G2" i="4"/>
  <c r="F29" i="25"/>
  <c r="H29" i="25"/>
  <c r="E55" i="10"/>
  <c r="K55" i="10" s="1"/>
  <c r="D55" i="10"/>
  <c r="J55" i="10" s="1"/>
  <c r="C55" i="10"/>
  <c r="I55" i="10" s="1"/>
  <c r="E54" i="10"/>
  <c r="K54" i="10" s="1"/>
  <c r="D54" i="10"/>
  <c r="J54" i="10" s="1"/>
  <c r="C54" i="10"/>
  <c r="I54" i="10" s="1"/>
  <c r="E53" i="10"/>
  <c r="K53" i="10" s="1"/>
  <c r="D53" i="10"/>
  <c r="J53" i="10" s="1"/>
  <c r="C53" i="10"/>
  <c r="I53" i="10" s="1"/>
  <c r="E52" i="10"/>
  <c r="K52" i="10" s="1"/>
  <c r="D52" i="10"/>
  <c r="J52" i="10" s="1"/>
  <c r="C52" i="10"/>
  <c r="I52" i="10" s="1"/>
  <c r="E51" i="10"/>
  <c r="K51" i="10" s="1"/>
  <c r="D51" i="10"/>
  <c r="J51" i="10" s="1"/>
  <c r="C51" i="10"/>
  <c r="I51" i="10" s="1"/>
  <c r="I50" i="10"/>
  <c r="E50" i="10"/>
  <c r="K50" i="10" s="1"/>
  <c r="D50" i="10"/>
  <c r="J50" i="10" s="1"/>
  <c r="C50" i="10"/>
  <c r="E49" i="10"/>
  <c r="K49" i="10" s="1"/>
  <c r="D49" i="10"/>
  <c r="J49" i="10" s="1"/>
  <c r="C49" i="10"/>
  <c r="I49" i="10" s="1"/>
  <c r="E48" i="10"/>
  <c r="K48" i="10" s="1"/>
  <c r="D48" i="10"/>
  <c r="J48" i="10" s="1"/>
  <c r="C48" i="10"/>
  <c r="I48" i="10" s="1"/>
  <c r="M48" i="10" s="1"/>
  <c r="E47" i="10"/>
  <c r="K47" i="10" s="1"/>
  <c r="D47" i="10"/>
  <c r="J47" i="10" s="1"/>
  <c r="C47" i="10"/>
  <c r="I47" i="10" s="1"/>
  <c r="J46" i="10"/>
  <c r="E46" i="10"/>
  <c r="K46" i="10" s="1"/>
  <c r="D46" i="10"/>
  <c r="C46" i="10"/>
  <c r="I46" i="10" s="1"/>
  <c r="J45" i="10"/>
  <c r="E45" i="10"/>
  <c r="K45" i="10" s="1"/>
  <c r="D45" i="10"/>
  <c r="C45" i="10"/>
  <c r="I45" i="10" s="1"/>
  <c r="E44" i="10"/>
  <c r="K44" i="10" s="1"/>
  <c r="D44" i="10"/>
  <c r="J44" i="10" s="1"/>
  <c r="C44" i="10"/>
  <c r="I44" i="10" s="1"/>
  <c r="E43" i="10"/>
  <c r="K43" i="10" s="1"/>
  <c r="D43" i="10"/>
  <c r="J43" i="10" s="1"/>
  <c r="C43" i="10"/>
  <c r="I43" i="10" s="1"/>
  <c r="E42" i="10"/>
  <c r="K42" i="10" s="1"/>
  <c r="D42" i="10"/>
  <c r="J42" i="10" s="1"/>
  <c r="C42" i="10"/>
  <c r="I42" i="10" s="1"/>
  <c r="E41" i="10"/>
  <c r="K41" i="10" s="1"/>
  <c r="D41" i="10"/>
  <c r="J41" i="10" s="1"/>
  <c r="C41" i="10"/>
  <c r="I41" i="10" s="1"/>
  <c r="E40" i="10"/>
  <c r="K40" i="10" s="1"/>
  <c r="D40" i="10"/>
  <c r="J40" i="10" s="1"/>
  <c r="C40" i="10"/>
  <c r="I40" i="10" s="1"/>
  <c r="E39" i="10"/>
  <c r="K39" i="10" s="1"/>
  <c r="D39" i="10"/>
  <c r="J39" i="10" s="1"/>
  <c r="C39" i="10"/>
  <c r="I39" i="10" s="1"/>
  <c r="E38" i="10"/>
  <c r="K38" i="10" s="1"/>
  <c r="D38" i="10"/>
  <c r="J38" i="10" s="1"/>
  <c r="C38" i="10"/>
  <c r="I38" i="10" s="1"/>
  <c r="E37" i="10"/>
  <c r="K37" i="10" s="1"/>
  <c r="D37" i="10"/>
  <c r="J37" i="10" s="1"/>
  <c r="C37" i="10"/>
  <c r="I37" i="10" s="1"/>
  <c r="E36" i="10"/>
  <c r="K36" i="10" s="1"/>
  <c r="D36" i="10"/>
  <c r="J36" i="10" s="1"/>
  <c r="C36" i="10"/>
  <c r="I36" i="10" s="1"/>
  <c r="E35" i="10"/>
  <c r="K35" i="10" s="1"/>
  <c r="D35" i="10"/>
  <c r="J35" i="10" s="1"/>
  <c r="C35" i="10"/>
  <c r="I35" i="10" s="1"/>
  <c r="I34" i="10"/>
  <c r="E34" i="10"/>
  <c r="K34" i="10" s="1"/>
  <c r="D34" i="10"/>
  <c r="J34" i="10" s="1"/>
  <c r="C34" i="10"/>
  <c r="E33" i="10"/>
  <c r="K33" i="10" s="1"/>
  <c r="D33" i="10"/>
  <c r="J33" i="10" s="1"/>
  <c r="C33" i="10"/>
  <c r="I33" i="10" s="1"/>
  <c r="E32" i="10"/>
  <c r="K32" i="10" s="1"/>
  <c r="D32" i="10"/>
  <c r="J32" i="10" s="1"/>
  <c r="C32" i="10"/>
  <c r="I32" i="10" s="1"/>
  <c r="I31" i="10"/>
  <c r="E31" i="10"/>
  <c r="K31" i="10" s="1"/>
  <c r="D31" i="10"/>
  <c r="J31" i="10" s="1"/>
  <c r="I30" i="10"/>
  <c r="E30" i="10"/>
  <c r="K30" i="10" s="1"/>
  <c r="D30" i="10"/>
  <c r="J30" i="10" s="1"/>
  <c r="I29" i="10"/>
  <c r="E29" i="10"/>
  <c r="K29" i="10" s="1"/>
  <c r="D29" i="10"/>
  <c r="J29" i="10" s="1"/>
  <c r="I28" i="10"/>
  <c r="E28" i="10"/>
  <c r="K28" i="10" s="1"/>
  <c r="D28" i="10"/>
  <c r="J28" i="10" s="1"/>
  <c r="I27" i="10"/>
  <c r="E27" i="10"/>
  <c r="K27" i="10" s="1"/>
  <c r="D27" i="10"/>
  <c r="J27" i="10" s="1"/>
  <c r="I26" i="10"/>
  <c r="E26" i="10"/>
  <c r="K26" i="10" s="1"/>
  <c r="D26" i="10"/>
  <c r="J26" i="10" s="1"/>
  <c r="I25" i="10"/>
  <c r="E25" i="10"/>
  <c r="K25" i="10" s="1"/>
  <c r="D25" i="10"/>
  <c r="J25" i="10" s="1"/>
  <c r="I24" i="10"/>
  <c r="E24" i="10"/>
  <c r="K24" i="10" s="1"/>
  <c r="D24" i="10"/>
  <c r="J24" i="10" s="1"/>
  <c r="I23" i="10"/>
  <c r="E23" i="10"/>
  <c r="K23" i="10" s="1"/>
  <c r="D23" i="10"/>
  <c r="J23" i="10" s="1"/>
  <c r="I22" i="10"/>
  <c r="E22" i="10"/>
  <c r="K22" i="10" s="1"/>
  <c r="D22" i="10"/>
  <c r="J22" i="10" s="1"/>
  <c r="I21" i="10"/>
  <c r="E21" i="10"/>
  <c r="K21" i="10" s="1"/>
  <c r="D21" i="10"/>
  <c r="J21" i="10" s="1"/>
  <c r="I20" i="10"/>
  <c r="E20" i="10"/>
  <c r="K20" i="10" s="1"/>
  <c r="D20" i="10"/>
  <c r="J20" i="10" s="1"/>
  <c r="I19" i="10"/>
  <c r="E19" i="10"/>
  <c r="K19" i="10" s="1"/>
  <c r="D19" i="10"/>
  <c r="J19" i="10" s="1"/>
  <c r="I18" i="10"/>
  <c r="E18" i="10"/>
  <c r="K18" i="10" s="1"/>
  <c r="D18" i="10"/>
  <c r="J18" i="10" s="1"/>
  <c r="I17" i="10"/>
  <c r="E17" i="10"/>
  <c r="K17" i="10" s="1"/>
  <c r="D17" i="10"/>
  <c r="J17" i="10" s="1"/>
  <c r="I16" i="10"/>
  <c r="E16" i="10"/>
  <c r="K16" i="10" s="1"/>
  <c r="D16" i="10"/>
  <c r="J16" i="10" s="1"/>
  <c r="I15" i="10"/>
  <c r="E15" i="10"/>
  <c r="K15" i="10" s="1"/>
  <c r="D15" i="10"/>
  <c r="J15" i="10" s="1"/>
  <c r="I14" i="10"/>
  <c r="E14" i="10"/>
  <c r="K14" i="10" s="1"/>
  <c r="D14" i="10"/>
  <c r="J14" i="10" s="1"/>
  <c r="I13" i="10"/>
  <c r="E13" i="10"/>
  <c r="K13" i="10" s="1"/>
  <c r="D13" i="10"/>
  <c r="J13" i="10" s="1"/>
  <c r="I12" i="10"/>
  <c r="E12" i="10"/>
  <c r="K12" i="10" s="1"/>
  <c r="D12" i="10"/>
  <c r="J12" i="10" s="1"/>
  <c r="I11" i="10"/>
  <c r="E11" i="10"/>
  <c r="K11" i="10" s="1"/>
  <c r="D11" i="10"/>
  <c r="J11" i="10" s="1"/>
  <c r="I10" i="10"/>
  <c r="E10" i="10"/>
  <c r="K10" i="10" s="1"/>
  <c r="D10" i="10"/>
  <c r="J10" i="10" s="1"/>
  <c r="I9" i="10"/>
  <c r="E9" i="10"/>
  <c r="K9" i="10" s="1"/>
  <c r="D9" i="10"/>
  <c r="J9" i="10" s="1"/>
  <c r="I8" i="10"/>
  <c r="E8" i="10"/>
  <c r="K8" i="10" s="1"/>
  <c r="D8" i="10"/>
  <c r="J8" i="10" s="1"/>
  <c r="I7" i="10"/>
  <c r="F7" i="10"/>
  <c r="L7" i="10" s="1"/>
  <c r="E7" i="10"/>
  <c r="K7" i="10" s="1"/>
  <c r="D7" i="10"/>
  <c r="J7" i="10" s="1"/>
  <c r="I6" i="10"/>
  <c r="E6" i="10"/>
  <c r="K6" i="10" s="1"/>
  <c r="D6" i="10"/>
  <c r="J6" i="10" s="1"/>
  <c r="I5" i="10"/>
  <c r="E5" i="10"/>
  <c r="K5" i="10" s="1"/>
  <c r="D5" i="10"/>
  <c r="J5" i="10" s="1"/>
  <c r="I4" i="10"/>
  <c r="E4" i="10"/>
  <c r="K4" i="10" s="1"/>
  <c r="D4" i="10"/>
  <c r="J4" i="10" s="1"/>
  <c r="I3" i="10"/>
  <c r="E3" i="10"/>
  <c r="K3" i="10" s="1"/>
  <c r="D3" i="10"/>
  <c r="J3" i="10" s="1"/>
  <c r="I2" i="10"/>
  <c r="E2" i="10"/>
  <c r="K2" i="10" s="1"/>
  <c r="D2" i="10"/>
  <c r="J2" i="10" s="1"/>
  <c r="F9" i="4"/>
  <c r="E9" i="4" s="1"/>
  <c r="M53" i="10" l="1"/>
  <c r="M16" i="10"/>
  <c r="M3" i="10"/>
  <c r="M18" i="10"/>
  <c r="M45" i="10"/>
  <c r="M33" i="10"/>
  <c r="M41" i="10"/>
  <c r="M5" i="10"/>
  <c r="M8" i="10"/>
  <c r="M55" i="10"/>
  <c r="M50" i="10"/>
  <c r="M22" i="10"/>
  <c r="M24" i="10"/>
  <c r="M49" i="10"/>
  <c r="M11" i="10"/>
  <c r="M12" i="10"/>
  <c r="M27" i="10"/>
  <c r="M40" i="10"/>
  <c r="M42" i="10"/>
  <c r="M44" i="10"/>
  <c r="M54" i="10"/>
  <c r="D11" i="4"/>
  <c r="D33" i="4" s="1"/>
  <c r="M10" i="10"/>
  <c r="M14" i="10"/>
  <c r="M26" i="10"/>
  <c r="M30" i="10"/>
  <c r="M34" i="10"/>
  <c r="M46" i="10"/>
  <c r="M37" i="10"/>
  <c r="M6" i="10"/>
  <c r="M20" i="10"/>
  <c r="M28" i="10"/>
  <c r="M38" i="10"/>
  <c r="F5" i="4"/>
  <c r="E5" i="4" s="1"/>
  <c r="J29" i="25"/>
  <c r="M32" i="10"/>
  <c r="M36" i="10"/>
  <c r="F2" i="4"/>
  <c r="M19" i="10"/>
  <c r="M52" i="10"/>
  <c r="M13" i="10"/>
  <c r="M21" i="10"/>
  <c r="M29" i="10"/>
  <c r="M39" i="10"/>
  <c r="M47" i="10"/>
  <c r="M2" i="10"/>
  <c r="M7" i="10"/>
  <c r="M15" i="10"/>
  <c r="M23" i="10"/>
  <c r="M31" i="10"/>
  <c r="M51" i="10"/>
  <c r="M4" i="10"/>
  <c r="M9" i="10"/>
  <c r="M17" i="10"/>
  <c r="M25" i="10"/>
  <c r="M35" i="10"/>
  <c r="M43" i="10"/>
  <c r="J32" i="25" l="1"/>
  <c r="J33" i="25" s="1"/>
  <c r="M56" i="10"/>
  <c r="E2" i="4"/>
  <c r="F3" i="4" l="1"/>
  <c r="E3" i="4" s="1"/>
  <c r="J36" i="25"/>
  <c r="G4" i="4" l="1"/>
  <c r="K36" i="25"/>
  <c r="K37" i="25" s="1"/>
  <c r="G10" i="4" l="1"/>
  <c r="F10" i="4" s="1"/>
  <c r="E10" i="4" s="1"/>
  <c r="G6" i="4"/>
  <c r="F6" i="4" s="1"/>
  <c r="G7" i="4"/>
  <c r="F7" i="4" s="1"/>
  <c r="F4" i="4"/>
  <c r="E4" i="4" l="1"/>
  <c r="I4" i="4"/>
  <c r="G11" i="4"/>
  <c r="F8" i="4"/>
  <c r="E6" i="4" s="1"/>
  <c r="E11" i="4" l="1"/>
  <c r="F11" i="4"/>
  <c r="H6" i="4" l="1"/>
  <c r="H7" i="4"/>
  <c r="H5" i="4"/>
  <c r="H9" i="4"/>
  <c r="H3" i="4"/>
  <c r="H10" i="4"/>
  <c r="H4" i="4"/>
  <c r="H8" i="4"/>
  <c r="D25" i="4"/>
  <c r="D26" i="4" s="1"/>
  <c r="H2" i="4"/>
  <c r="H11" i="4" l="1"/>
  <c r="D29" i="4"/>
  <c r="D30" i="4" s="1"/>
  <c r="D31" i="4" s="1"/>
  <c r="D37" i="4" l="1"/>
  <c r="D38" i="4" l="1"/>
  <c r="D39" i="4"/>
  <c r="F15" i="33"/>
  <c r="G15" i="33" s="1"/>
  <c r="F16" i="33"/>
  <c r="G16" i="33" s="1"/>
  <c r="F14" i="33"/>
  <c r="F17" i="33"/>
  <c r="G14" i="33" l="1"/>
  <c r="G17" i="33"/>
  <c r="F18" i="33"/>
  <c r="G18" i="33" l="1"/>
  <c r="F19" i="33"/>
  <c r="G19" i="33" l="1"/>
  <c r="F21" i="33"/>
  <c r="G21" i="33" s="1"/>
  <c r="F22" i="33"/>
  <c r="G22" i="33" l="1"/>
  <c r="F23" i="33"/>
  <c r="G23" i="33" l="1"/>
  <c r="F24" i="33"/>
  <c r="G24" i="33" s="1"/>
  <c r="F25" i="33"/>
  <c r="G25" i="33" s="1"/>
  <c r="F26" i="33"/>
  <c r="G26" i="33" s="1"/>
  <c r="F27" i="33"/>
  <c r="G27" i="33" l="1"/>
  <c r="F28" i="33"/>
  <c r="G28" i="33" s="1"/>
  <c r="F30" i="33"/>
  <c r="G30" i="33" s="1"/>
  <c r="F31" i="33"/>
  <c r="G31" i="33" l="1"/>
  <c r="F32" i="33"/>
  <c r="G32" i="33" l="1"/>
  <c r="F33" i="33"/>
  <c r="G33" i="33" l="1"/>
  <c r="F34" i="33"/>
  <c r="G34" i="33" l="1"/>
  <c r="F35" i="33"/>
  <c r="G35" i="33" s="1"/>
  <c r="F36" i="33"/>
  <c r="G36" i="33" s="1"/>
  <c r="F37" i="33"/>
  <c r="G37" i="33" l="1"/>
  <c r="F38" i="33"/>
  <c r="G38" i="33" s="1"/>
  <c r="F39" i="33"/>
  <c r="G39" i="33" s="1"/>
  <c r="F40" i="33"/>
  <c r="G40" i="33" s="1"/>
  <c r="F41" i="33"/>
  <c r="G41" i="33" l="1"/>
  <c r="F42" i="33"/>
  <c r="G42" i="33" s="1"/>
  <c r="F43" i="33"/>
  <c r="G43" i="33" l="1"/>
  <c r="F44" i="33"/>
  <c r="G44" i="33" l="1"/>
  <c r="F45" i="33"/>
  <c r="G45" i="33" s="1"/>
  <c r="F46" i="33"/>
  <c r="G46" i="33" l="1"/>
  <c r="F47" i="33"/>
  <c r="G47" i="33" s="1"/>
  <c r="F48" i="33"/>
  <c r="G48" i="33" s="1"/>
  <c r="F49" i="33"/>
  <c r="G49" i="33" s="1"/>
  <c r="F50" i="33"/>
  <c r="G50" i="33" s="1"/>
  <c r="F51" i="33"/>
  <c r="G51" i="33" s="1"/>
  <c r="F52" i="33"/>
  <c r="G52" i="33" s="1"/>
  <c r="F53" i="33"/>
  <c r="G53" i="33" l="1"/>
  <c r="F54" i="33"/>
  <c r="G54" i="33" l="1"/>
  <c r="F55" i="33"/>
  <c r="G55" i="33" l="1"/>
  <c r="F56" i="33"/>
  <c r="G56" i="33" s="1"/>
  <c r="F57" i="33"/>
  <c r="G57" i="33" s="1"/>
  <c r="F58" i="33"/>
  <c r="G58" i="33" s="1"/>
  <c r="F59" i="33"/>
  <c r="G59" i="33" s="1"/>
  <c r="F60" i="33"/>
  <c r="G60" i="33" l="1"/>
  <c r="F61" i="33"/>
  <c r="G61" i="33" l="1"/>
  <c r="F62" i="33"/>
  <c r="G62" i="33" s="1"/>
  <c r="F63" i="33"/>
  <c r="G63" i="33" l="1"/>
  <c r="F64" i="33"/>
  <c r="G64" i="33" l="1"/>
  <c r="F66" i="33"/>
  <c r="G66" i="33" l="1"/>
  <c r="F67" i="33"/>
  <c r="G67" i="33" s="1"/>
  <c r="F68" i="33"/>
  <c r="G68" i="33" l="1"/>
  <c r="F69" i="33"/>
  <c r="G69" i="33" l="1"/>
  <c r="F70" i="33"/>
  <c r="G70" i="33" s="1"/>
  <c r="F71" i="33"/>
  <c r="G71" i="33" s="1"/>
  <c r="F72" i="33"/>
  <c r="G72" i="33" s="1"/>
  <c r="F73" i="33"/>
  <c r="G73" i="33" s="1"/>
  <c r="F74" i="33"/>
  <c r="G74" i="33" s="1"/>
  <c r="F77" i="33"/>
  <c r="G77" i="33" s="1"/>
  <c r="F76" i="33"/>
  <c r="G76" i="33" l="1"/>
  <c r="F81" i="33"/>
  <c r="G81" i="33" s="1"/>
  <c r="F80" i="33"/>
  <c r="G80" i="33" s="1"/>
  <c r="F85" i="33"/>
  <c r="G85" i="33" s="1"/>
  <c r="F84" i="33"/>
  <c r="G84" i="33" s="1"/>
  <c r="F89" i="33"/>
  <c r="G89" i="33" s="1"/>
  <c r="F92" i="33"/>
  <c r="F93" i="33"/>
  <c r="G93" i="33" l="1"/>
  <c r="F96" i="33"/>
  <c r="G92" i="33"/>
  <c r="G96" i="33" l="1"/>
</calcChain>
</file>

<file path=xl/sharedStrings.xml><?xml version="1.0" encoding="utf-8"?>
<sst xmlns="http://schemas.openxmlformats.org/spreadsheetml/2006/main" count="964" uniqueCount="298">
  <si>
    <t>Project expenses</t>
  </si>
  <si>
    <t>Land Cost + Stamp Duty</t>
  </si>
  <si>
    <t>Payment payable to Rehab Tenants Alter Accommodation</t>
  </si>
  <si>
    <t>Approval Cost Of Fungible Cost &amp; Development cess premium</t>
  </si>
  <si>
    <t xml:space="preserve">Architect Cost, RCC &amp; other Professional fees </t>
  </si>
  <si>
    <t>Administrative Expenses</t>
  </si>
  <si>
    <t>Marketing Expences</t>
  </si>
  <si>
    <t>Interest Cost</t>
  </si>
  <si>
    <t xml:space="preserve">Total Cost </t>
  </si>
  <si>
    <t xml:space="preserve">Particulars </t>
  </si>
  <si>
    <t>Carpet Area in Sq. Ft.</t>
  </si>
  <si>
    <t>Received Amount in `</t>
  </si>
  <si>
    <t>Balance Amount in `</t>
  </si>
  <si>
    <t xml:space="preserve">Total </t>
  </si>
  <si>
    <t>Total Income from Sale in Cr.</t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</si>
  <si>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</si>
  <si>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</si>
  <si>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</si>
  <si>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</si>
  <si>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</si>
  <si>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</si>
  <si>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</si>
  <si>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</si>
  <si>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</si>
  <si>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</si>
  <si>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Present Value of the project potential/ Land Value As on Date</t>
  </si>
  <si>
    <t>The realizable value of the property</t>
  </si>
  <si>
    <t>Distress value of the property</t>
  </si>
  <si>
    <t>Total Construction Area in Sq. M.</t>
  </si>
  <si>
    <t>Ground</t>
  </si>
  <si>
    <t>TOTAL</t>
  </si>
  <si>
    <t>Sr. No.</t>
  </si>
  <si>
    <r>
      <rPr>
        <b/>
        <sz val="12"/>
        <color theme="1"/>
        <rFont val="Arial Narrow"/>
        <family val="2"/>
      </rPr>
      <t xml:space="preserve">To be Incurred Cost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</si>
  <si>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Arial Narrow"/>
        <family val="2"/>
      </rPr>
      <t>Total (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Arial Narrow"/>
        <family val="2"/>
      </rPr>
      <t xml:space="preserve"> in Cr.)</t>
    </r>
  </si>
  <si>
    <r>
      <rPr>
        <b/>
        <sz val="12"/>
        <color theme="1"/>
        <rFont val="Arial Narrow"/>
        <family val="2"/>
      </rPr>
      <t xml:space="preserve">Total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</si>
  <si>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Rate in </t>
    </r>
    <r>
      <rPr>
        <b/>
        <sz val="12"/>
        <color theme="1"/>
        <rFont val="Rupee Foradian"/>
        <family val="2"/>
      </rPr>
      <t>`</t>
    </r>
  </si>
  <si>
    <r>
      <rPr>
        <b/>
        <sz val="12"/>
        <color theme="1"/>
        <rFont val="Calibri"/>
        <family val="2"/>
      </rPr>
      <t xml:space="preserve"> Mkt. Value  in </t>
    </r>
    <r>
      <rPr>
        <b/>
        <sz val="12"/>
        <color theme="1"/>
        <rFont val="Rupee Foradian"/>
        <family val="2"/>
      </rPr>
      <t>`</t>
    </r>
    <r>
      <rPr>
        <b/>
        <sz val="12"/>
        <color theme="1"/>
        <rFont val="Calibri"/>
        <family val="2"/>
      </rPr>
      <t xml:space="preserve"> </t>
    </r>
  </si>
  <si>
    <r>
      <rPr>
        <b/>
        <sz val="11"/>
        <color theme="1"/>
        <rFont val="Arial Narrow"/>
        <family val="2"/>
      </rPr>
      <t xml:space="preserve">Amount (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 xml:space="preserve"> in Cr.)</t>
    </r>
  </si>
  <si>
    <t>Date</t>
  </si>
  <si>
    <t>Stamp Duty</t>
  </si>
  <si>
    <t>Reg. Fees</t>
  </si>
  <si>
    <t>Total</t>
  </si>
  <si>
    <t>Particulars</t>
  </si>
  <si>
    <t>Development Charges</t>
  </si>
  <si>
    <t>Floor</t>
  </si>
  <si>
    <t>Flat No.</t>
  </si>
  <si>
    <t>Carpet Area</t>
  </si>
  <si>
    <t>Balcony Area</t>
  </si>
  <si>
    <t>Cuboard Area</t>
  </si>
  <si>
    <t>Terrace</t>
  </si>
  <si>
    <t xml:space="preserve"> </t>
  </si>
  <si>
    <t>Free FSI / Premium FSI Area in Sq. M.</t>
  </si>
  <si>
    <t>Staircase / Lift / Lobby Area</t>
  </si>
  <si>
    <t>Refuge Area</t>
  </si>
  <si>
    <t xml:space="preserve">Amentities Area </t>
  </si>
  <si>
    <t>Amount in `</t>
  </si>
  <si>
    <t>Open Space Deficiency</t>
  </si>
  <si>
    <t>OHT / LMR</t>
  </si>
  <si>
    <t>Total Area in Sq. M.</t>
  </si>
  <si>
    <t>Duct Area</t>
  </si>
  <si>
    <t>STACK PARKING Nos.</t>
  </si>
  <si>
    <t>Stamp Duty &amp; Registration Fees</t>
  </si>
  <si>
    <t>Agreement Name</t>
  </si>
  <si>
    <t>Amount</t>
  </si>
  <si>
    <t xml:space="preserve">Rate / Sq. Ft. on Carept Area </t>
  </si>
  <si>
    <t>Tenant</t>
  </si>
  <si>
    <t>Unsold Flat</t>
  </si>
  <si>
    <t>Stack parking Rate</t>
  </si>
  <si>
    <t>Stack Parking Cost</t>
  </si>
  <si>
    <t>TOTAL COST OF CONSTRUCTION FOR REHAB BUILDING</t>
  </si>
  <si>
    <t>Floor No</t>
  </si>
  <si>
    <t>Unit No.</t>
  </si>
  <si>
    <t>Refuge</t>
  </si>
  <si>
    <t xml:space="preserve">TOTAL </t>
  </si>
  <si>
    <t>TOTAL RENT COST</t>
  </si>
  <si>
    <t xml:space="preserve">Comp
</t>
  </si>
  <si>
    <t>Shop</t>
  </si>
  <si>
    <t xml:space="preserve">Land Owner Flat Area </t>
  </si>
  <si>
    <r>
      <t xml:space="preserve">Value in </t>
    </r>
    <r>
      <rPr>
        <b/>
        <sz val="11"/>
        <color theme="1"/>
        <rFont val="Rupee Foradian"/>
        <family val="2"/>
      </rPr>
      <t>`</t>
    </r>
  </si>
  <si>
    <t>Conveyance Deed</t>
  </si>
  <si>
    <t>07.12.2021</t>
  </si>
  <si>
    <t>28.01.2021</t>
  </si>
  <si>
    <t>Purchase Cost</t>
  </si>
  <si>
    <t>Sr.</t>
  </si>
  <si>
    <t>Incurred Amount</t>
  </si>
  <si>
    <t>Basement</t>
  </si>
  <si>
    <t>1st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</si>
  <si>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</si>
  <si>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</si>
  <si>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</si>
  <si>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</si>
  <si>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</si>
  <si>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</si>
  <si>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</si>
  <si>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</si>
  <si>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</si>
  <si>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</si>
  <si>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12th Floor</t>
  </si>
  <si>
    <t>13th Floor</t>
  </si>
  <si>
    <t>14th Floor</t>
  </si>
  <si>
    <t>15th Floor</t>
  </si>
  <si>
    <t>16th Floor</t>
  </si>
  <si>
    <t>17th Floor</t>
  </si>
  <si>
    <t>18th Floor</t>
  </si>
  <si>
    <t>19th Floor</t>
  </si>
  <si>
    <t>20th Floor</t>
  </si>
  <si>
    <t>21st Floor</t>
  </si>
  <si>
    <t>22nd Floor</t>
  </si>
  <si>
    <t>Ground Floor</t>
  </si>
  <si>
    <t>Built Up Area in Sq. M.</t>
  </si>
  <si>
    <t>REHAB CUM SALE BUILDING</t>
  </si>
  <si>
    <t>Parking Tower</t>
  </si>
  <si>
    <t>Other Area</t>
  </si>
  <si>
    <t>Rate per Sq. M. for Construction Cost of Building</t>
  </si>
  <si>
    <t>Cost of Construction of Building</t>
  </si>
  <si>
    <t>Excavation Cost (10% of Construction Cost of Building)</t>
  </si>
  <si>
    <t>Construction Cost for Building</t>
  </si>
  <si>
    <t>MBB &amp; R Board</t>
  </si>
  <si>
    <t>Scrutiny Fees</t>
  </si>
  <si>
    <t>CFO NOC Charges &amp; Fire Services Fees</t>
  </si>
  <si>
    <t>Fungible Charges</t>
  </si>
  <si>
    <t>Sewarage Charges</t>
  </si>
  <si>
    <t>Storm Water Drainage Charges</t>
  </si>
  <si>
    <t>Hydraulic Engineering Charges</t>
  </si>
  <si>
    <t>Pest Control Charges</t>
  </si>
  <si>
    <t>Cutting Charges</t>
  </si>
  <si>
    <t>Royalty Charges</t>
  </si>
  <si>
    <t>Tree Cutting Charges</t>
  </si>
  <si>
    <t>Amalgamation Demaraction Fees</t>
  </si>
  <si>
    <t>Occupancy Charges</t>
  </si>
  <si>
    <t>Name of Tenant</t>
  </si>
  <si>
    <t>Old Building Name</t>
  </si>
  <si>
    <t>Flat No. / Shop No.</t>
  </si>
  <si>
    <t>Resi / Non -Resi.</t>
  </si>
  <si>
    <t>Area in Sq. Ft.</t>
  </si>
  <si>
    <t>Rate / Sq. Ft.</t>
  </si>
  <si>
    <t>M/s. Shah &amp; Tetambe Impex Pvt. Ltd.</t>
  </si>
  <si>
    <t>Mrs. Ratanben Rameshkumar Sakaria</t>
  </si>
  <si>
    <t>M/s. Vinay Construction</t>
  </si>
  <si>
    <t>M/s. Vivek Associates</t>
  </si>
  <si>
    <t>Rajni Manji Gada</t>
  </si>
  <si>
    <t>Bharat Dhirajlal Shah</t>
  </si>
  <si>
    <t xml:space="preserve"> Suresh Dhirajlal Shah</t>
  </si>
  <si>
    <t>Usha Mahendra Yadav</t>
  </si>
  <si>
    <t>Tushar R. Mehta</t>
  </si>
  <si>
    <t>Anish J. Dalal</t>
  </si>
  <si>
    <t>Jay Bhavin Trading Co. Pvt Ltd.</t>
  </si>
  <si>
    <t>Usha B. Shah</t>
  </si>
  <si>
    <t>Ramnik Premji Dedhia</t>
  </si>
  <si>
    <t>Nitin Dhirajlal Shah</t>
  </si>
  <si>
    <t>Suresh Bhurmal Jain</t>
  </si>
  <si>
    <t>Sonal Sunil Mehta</t>
  </si>
  <si>
    <t>(Late) Ratilal G. Mehta</t>
  </si>
  <si>
    <t>Bharat P. Shah</t>
  </si>
  <si>
    <t>Shrenik Praful Sanghavi</t>
  </si>
  <si>
    <t>Rahul Praful Sanghavi</t>
  </si>
  <si>
    <t>3(1)</t>
  </si>
  <si>
    <t>3(2)</t>
  </si>
  <si>
    <t>6(1)</t>
  </si>
  <si>
    <t>6(2)</t>
  </si>
  <si>
    <t>Nath Niwas</t>
  </si>
  <si>
    <t>Gr. Flr</t>
  </si>
  <si>
    <t>1st. Flr</t>
  </si>
  <si>
    <t>2nd. Flr</t>
  </si>
  <si>
    <t>3rd. Flr</t>
  </si>
  <si>
    <t>4th. Flr</t>
  </si>
  <si>
    <t>NR</t>
  </si>
  <si>
    <t>R</t>
  </si>
  <si>
    <t>Rent per Month</t>
  </si>
  <si>
    <t>(Late) Premji Bhagwan</t>
  </si>
  <si>
    <t>Raman Makwana &amp; Pankaj Makwana</t>
  </si>
  <si>
    <t>Nayana Suresh Chauhan</t>
  </si>
  <si>
    <t>Shrikant Ramchandra Salvi</t>
  </si>
  <si>
    <t>Rajendra Dattaram Sakpal</t>
  </si>
  <si>
    <t>Vitthaldas Kevalbhai Parmar</t>
  </si>
  <si>
    <t>Pareshkumar Vithaldas Parmar</t>
  </si>
  <si>
    <t>Anupam Land &amp; Housing Co. Pvt Ltd</t>
  </si>
  <si>
    <t>(Late) Daulat Shripat</t>
  </si>
  <si>
    <t>(Late) Champalal Chunilal Jain</t>
  </si>
  <si>
    <t>Harshad Babubhai Rathod</t>
  </si>
  <si>
    <t>Rakshaben Rajendrakumar Shah</t>
  </si>
  <si>
    <t>(Late) Chunilal Mansukhlal Shah</t>
  </si>
  <si>
    <t>Sushma Sharad Jain &amp; Sharad B. Jain</t>
  </si>
  <si>
    <t>Mohanlal Punamji Paramar</t>
  </si>
  <si>
    <t>Mohanlal P. Paramar</t>
  </si>
  <si>
    <t>Bachubhai Devabhai</t>
  </si>
  <si>
    <t>Pushpaben Mukesh Shah</t>
  </si>
  <si>
    <t>(Late) Jivraj Hirji</t>
  </si>
  <si>
    <t>Kokilaben Babubhai</t>
  </si>
  <si>
    <t>Babubhai C. Shah</t>
  </si>
  <si>
    <t>Jayesh Maneklal Chawda</t>
  </si>
  <si>
    <t>Ashaben Mukesh Doshi</t>
  </si>
  <si>
    <t>Tejas Jayantilal Adani</t>
  </si>
  <si>
    <t>Surendra Dipchand Dassani</t>
  </si>
  <si>
    <t>Ram Niwas</t>
  </si>
  <si>
    <t>3&amp;4</t>
  </si>
  <si>
    <t>12 to 15</t>
  </si>
  <si>
    <t>17,18</t>
  </si>
  <si>
    <t>19,20</t>
  </si>
  <si>
    <t>26-27</t>
  </si>
  <si>
    <t>30,31,32</t>
  </si>
  <si>
    <t>33,34</t>
  </si>
  <si>
    <t>35,36</t>
  </si>
  <si>
    <t>37 to 40</t>
  </si>
  <si>
    <t>4th Flr</t>
  </si>
  <si>
    <t>Mani Yezdi Dumasia</t>
  </si>
  <si>
    <t>Mrs. Dhun Jehanbux Tavadia</t>
  </si>
  <si>
    <t>Erach D. Bacha</t>
  </si>
  <si>
    <t>Surajmal Bachraj Burad</t>
  </si>
  <si>
    <t>Manohar Pukhraj Sanghvi</t>
  </si>
  <si>
    <t>4A</t>
  </si>
  <si>
    <t>4B</t>
  </si>
  <si>
    <t>Gul Sorab</t>
  </si>
  <si>
    <t>1st Flr</t>
  </si>
  <si>
    <t>2nd Flr</t>
  </si>
  <si>
    <t>3rd Flr</t>
  </si>
  <si>
    <t>Rent per month considered as agreement</t>
  </si>
  <si>
    <t xml:space="preserve">Rent per Year </t>
  </si>
  <si>
    <t>Rent for Period of 01.11.2022 to 31.10.2025</t>
  </si>
  <si>
    <t>Rent per month Escallate by 5%</t>
  </si>
  <si>
    <t>Rent per year for 01.11.2025 to 31.10.2026</t>
  </si>
  <si>
    <t>Corpus Fund</t>
  </si>
  <si>
    <t>Total Rent</t>
  </si>
  <si>
    <t>RERA Carpet Area in Sq. M.</t>
  </si>
  <si>
    <t>RERA Carpet Area in Sq. Ft.</t>
  </si>
  <si>
    <t>Built-up Area in Sq. Ft.</t>
  </si>
  <si>
    <t>Unsold</t>
  </si>
  <si>
    <t>Sold / Unsold / Tenant</t>
  </si>
  <si>
    <t>103 &amp; 104</t>
  </si>
  <si>
    <t>1 BHK</t>
  </si>
  <si>
    <t>3 BHK</t>
  </si>
  <si>
    <t>203 &amp; 204</t>
  </si>
  <si>
    <t>303 &amp; 304</t>
  </si>
  <si>
    <t>301 &amp; 302</t>
  </si>
  <si>
    <t>603 &amp; 604</t>
  </si>
  <si>
    <t>703 &amp; 704</t>
  </si>
  <si>
    <t>802 &amp; 803</t>
  </si>
  <si>
    <t>2 BHK</t>
  </si>
  <si>
    <t>903 &amp; 904</t>
  </si>
  <si>
    <t>1001 &amp; 1002</t>
  </si>
  <si>
    <t>1003 &amp; 1004</t>
  </si>
  <si>
    <t>1101 &amp; 1102</t>
  </si>
  <si>
    <t>1103 &amp; 1104</t>
  </si>
  <si>
    <t>1203 &amp; 1204</t>
  </si>
  <si>
    <t>1301 &amp; 1302</t>
  </si>
  <si>
    <t>1303 &amp; 1304</t>
  </si>
  <si>
    <t>1401 &amp; 1402</t>
  </si>
  <si>
    <t>1403 &amp; 1404</t>
  </si>
  <si>
    <t>4 BHK</t>
  </si>
  <si>
    <t>1501 &amp; 1502</t>
  </si>
  <si>
    <t>1503 &amp; 1504</t>
  </si>
  <si>
    <t>1505 &amp; 1506</t>
  </si>
  <si>
    <t>1601 &amp; 1602</t>
  </si>
  <si>
    <t>1603 &amp; 1604</t>
  </si>
  <si>
    <t>1605 &amp; 1606</t>
  </si>
  <si>
    <t>1701 &amp; 1702</t>
  </si>
  <si>
    <t>1703 &amp; 1704</t>
  </si>
  <si>
    <t>1801 &amp; 1802</t>
  </si>
  <si>
    <t>1803 &amp; 1804</t>
  </si>
  <si>
    <t>1901 &amp; 1902</t>
  </si>
  <si>
    <t>1903 &amp; 1904</t>
  </si>
  <si>
    <t>2001 &amp; 2002</t>
  </si>
  <si>
    <t>2003 &amp; 2004</t>
  </si>
  <si>
    <t>2101 &amp; 2102</t>
  </si>
  <si>
    <t>2103 &amp; 2104</t>
  </si>
  <si>
    <t>2201 &amp; 2202</t>
  </si>
  <si>
    <t>2203 &amp; 2204</t>
  </si>
  <si>
    <t>Land Owner</t>
  </si>
  <si>
    <t>Tenant's Flat Inventory</t>
  </si>
  <si>
    <t>Tenant's Shop Inventory</t>
  </si>
  <si>
    <t xml:space="preserve">Tenant's Flat </t>
  </si>
  <si>
    <t>Tenant's Shop</t>
  </si>
  <si>
    <t>Project Name</t>
  </si>
  <si>
    <t>Developer Name</t>
  </si>
  <si>
    <t>RERA No.</t>
  </si>
  <si>
    <t>Value in `</t>
  </si>
  <si>
    <t>Rate / Sq. Ft. on Carpet Area</t>
  </si>
  <si>
    <t>Shreepati Castle</t>
  </si>
  <si>
    <t>P51900002235</t>
  </si>
  <si>
    <t>Mehta Heights</t>
  </si>
  <si>
    <t>Chandulal Jorawarmal Mehta</t>
  </si>
  <si>
    <t>P51900004764</t>
  </si>
  <si>
    <t>Sugee Renaissance</t>
  </si>
  <si>
    <t>Sugee Two Developers LLP</t>
  </si>
  <si>
    <t>P51900051597</t>
  </si>
  <si>
    <t>Atlas Royal - A</t>
  </si>
  <si>
    <t>Atlas Infratech Pvt. Ltd.</t>
  </si>
  <si>
    <t>P51900013134</t>
  </si>
  <si>
    <t>Atlas Royal B</t>
  </si>
  <si>
    <t>P51900015871</t>
  </si>
  <si>
    <t>Other Overhead Cost</t>
  </si>
  <si>
    <t>Society Office</t>
  </si>
  <si>
    <t>Fitness Centre</t>
  </si>
  <si>
    <t>Sale</t>
  </si>
  <si>
    <t>Shop No.</t>
  </si>
  <si>
    <t>PV (discounted @ 8% for 5 years)</t>
  </si>
  <si>
    <r>
      <t xml:space="preserve">Incurred Cost in </t>
    </r>
    <r>
      <rPr>
        <b/>
        <sz val="12"/>
        <color theme="1"/>
        <rFont val="Rupee Foradian"/>
        <family val="2"/>
      </rPr>
      <t xml:space="preserve">` </t>
    </r>
    <r>
      <rPr>
        <b/>
        <sz val="12"/>
        <color theme="1"/>
        <rFont val="Arial Narrow"/>
        <family val="2"/>
      </rPr>
      <t>as per CA 30.09.2024</t>
    </r>
  </si>
  <si>
    <t>Comp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</si>
</sst>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 * #,##0.00_ ;_ * \-#,##0.00_ ;_ * &quot;-&quot;??_ ;_ @_ "/>
    <numFmt numFmtId="164" formatCode="_-* #,##0_-;\-* #,##0_-;_-* &quot;-&quot;??_-;_-@"/>
    <numFmt numFmtId="165" formatCode="_(* #,##0.00_);_(* \(#,##0.00\);_(* &quot;-&quot;??_);_(@_)"/>
    <numFmt numFmtId="166" formatCode="#,##0.0000"/>
    <numFmt numFmtId="167" formatCode="&quot;Rs.&quot;\ #,##0.00;[Red]&quot;Rs.&quot;\ \-#,##0.00"/>
    <numFmt numFmtId="168" formatCode="_ * #,##0_ ;_ * \-#,##0_ ;_ * &quot;-&quot;??_ ;_ @_ "/>
  </numFmts>
  <fonts count="28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rgb="FFFF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sz val="11"/>
      <color theme="1"/>
      <name val="Arial"/>
      <family val="2"/>
    </font>
    <font>
      <sz val="12"/>
      <color rgb="FFFF0000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Calibri"/>
      <family val="2"/>
    </font>
    <font>
      <b/>
      <sz val="12"/>
      <color theme="1"/>
      <name val="Rupee Foradian"/>
      <family val="2"/>
    </font>
    <font>
      <b/>
      <sz val="11"/>
      <color theme="1"/>
      <name val="Rupee Foradian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Arial Narrow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color rgb="FFFF0000"/>
      <name val="Arial Narrow"/>
      <family val="2"/>
    </font>
    <font>
      <b/>
      <sz val="11"/>
      <color theme="1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4D0"/>
        <bgColor rgb="FFFDE4D0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">
    <xf numFmtId="0" fontId="0" fillId="0" borderId="0"/>
    <xf numFmtId="43" fontId="19" fillId="0" borderId="0" applyFont="0" applyFill="0" applyBorder="0" applyAlignment="0" applyProtection="0"/>
    <xf numFmtId="0" fontId="11" fillId="0" borderId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/>
    <xf numFmtId="0" fontId="2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78">
    <xf numFmtId="0" fontId="0" fillId="0" borderId="0" xfId="0"/>
    <xf numFmtId="0" fontId="5" fillId="0" borderId="0" xfId="0" applyFont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right" vertical="top" wrapText="1"/>
    </xf>
    <xf numFmtId="43" fontId="8" fillId="0" borderId="3" xfId="0" applyNumberFormat="1" applyFont="1" applyBorder="1" applyAlignment="1">
      <alignment wrapText="1"/>
    </xf>
    <xf numFmtId="43" fontId="8" fillId="0" borderId="0" xfId="0" applyNumberFormat="1" applyFont="1" applyAlignment="1">
      <alignment wrapText="1"/>
    </xf>
    <xf numFmtId="4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10" fillId="0" borderId="4" xfId="0" applyFont="1" applyBorder="1" applyAlignment="1">
      <alignment horizontal="left" vertical="center" wrapText="1"/>
    </xf>
    <xf numFmtId="43" fontId="10" fillId="0" borderId="5" xfId="0" applyNumberFormat="1" applyFont="1" applyBorder="1" applyAlignment="1">
      <alignment horizontal="right" wrapText="1"/>
    </xf>
    <xf numFmtId="43" fontId="8" fillId="0" borderId="1" xfId="0" applyNumberFormat="1" applyFont="1" applyBorder="1" applyAlignment="1">
      <alignment horizontal="right"/>
    </xf>
    <xf numFmtId="43" fontId="8" fillId="0" borderId="6" xfId="0" applyNumberFormat="1" applyFont="1" applyBorder="1"/>
    <xf numFmtId="43" fontId="8" fillId="0" borderId="0" xfId="0" applyNumberFormat="1" applyFont="1"/>
    <xf numFmtId="4" fontId="8" fillId="0" borderId="0" xfId="0" applyNumberFormat="1" applyFont="1"/>
    <xf numFmtId="0" fontId="11" fillId="0" borderId="0" xfId="0" applyFont="1"/>
    <xf numFmtId="0" fontId="10" fillId="0" borderId="7" xfId="0" applyFont="1" applyBorder="1" applyAlignment="1">
      <alignment vertical="center" wrapText="1"/>
    </xf>
    <xf numFmtId="0" fontId="8" fillId="0" borderId="0" xfId="0" applyFont="1"/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43" fontId="10" fillId="0" borderId="5" xfId="0" applyNumberFormat="1" applyFont="1" applyBorder="1" applyAlignment="1">
      <alignment horizontal="right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wrapText="1"/>
    </xf>
    <xf numFmtId="43" fontId="11" fillId="0" borderId="0" xfId="0" applyNumberFormat="1" applyFont="1"/>
    <xf numFmtId="164" fontId="6" fillId="0" borderId="7" xfId="0" applyNumberFormat="1" applyFont="1" applyBorder="1" applyAlignment="1">
      <alignment horizontal="left" wrapText="1"/>
    </xf>
    <xf numFmtId="43" fontId="6" fillId="0" borderId="1" xfId="0" applyNumberFormat="1" applyFont="1" applyBorder="1" applyAlignment="1">
      <alignment horizontal="right" wrapText="1"/>
    </xf>
    <xf numFmtId="0" fontId="9" fillId="0" borderId="0" xfId="0" applyFont="1"/>
    <xf numFmtId="0" fontId="9" fillId="0" borderId="8" xfId="0" applyFont="1" applyBorder="1" applyAlignment="1">
      <alignment wrapText="1"/>
    </xf>
    <xf numFmtId="165" fontId="9" fillId="0" borderId="0" xfId="0" applyNumberFormat="1" applyFont="1"/>
    <xf numFmtId="166" fontId="9" fillId="0" borderId="0" xfId="0" applyNumberFormat="1" applyFont="1"/>
    <xf numFmtId="0" fontId="9" fillId="0" borderId="7" xfId="0" applyFont="1" applyBorder="1"/>
    <xf numFmtId="0" fontId="6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wrapText="1"/>
    </xf>
    <xf numFmtId="43" fontId="7" fillId="0" borderId="1" xfId="0" applyNumberFormat="1" applyFont="1" applyBorder="1" applyAlignment="1">
      <alignment horizontal="center" vertical="center"/>
    </xf>
    <xf numFmtId="43" fontId="7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wrapText="1"/>
    </xf>
    <xf numFmtId="43" fontId="6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wrapText="1"/>
    </xf>
    <xf numFmtId="0" fontId="9" fillId="0" borderId="1" xfId="0" applyFont="1" applyBorder="1"/>
    <xf numFmtId="43" fontId="9" fillId="0" borderId="1" xfId="0" applyNumberFormat="1" applyFont="1" applyBorder="1"/>
    <xf numFmtId="43" fontId="6" fillId="0" borderId="1" xfId="0" applyNumberFormat="1" applyFont="1" applyBorder="1" applyAlignment="1">
      <alignment vertical="center"/>
    </xf>
    <xf numFmtId="43" fontId="9" fillId="0" borderId="0" xfId="0" applyNumberFormat="1" applyFont="1"/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3" borderId="1" xfId="0" applyFont="1" applyFill="1" applyBorder="1" applyAlignment="1">
      <alignment vertical="top" wrapText="1"/>
    </xf>
    <xf numFmtId="4" fontId="9" fillId="0" borderId="1" xfId="0" applyNumberFormat="1" applyFont="1" applyBorder="1"/>
    <xf numFmtId="4" fontId="9" fillId="0" borderId="0" xfId="0" applyNumberFormat="1" applyFont="1"/>
    <xf numFmtId="0" fontId="7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167" fontId="9" fillId="0" borderId="1" xfId="0" applyNumberFormat="1" applyFont="1" applyBorder="1"/>
    <xf numFmtId="167" fontId="9" fillId="0" borderId="0" xfId="0" applyNumberFormat="1" applyFont="1"/>
    <xf numFmtId="0" fontId="14" fillId="3" borderId="1" xfId="0" applyFont="1" applyFill="1" applyBorder="1" applyAlignment="1">
      <alignment vertical="top" wrapText="1"/>
    </xf>
    <xf numFmtId="167" fontId="13" fillId="0" borderId="1" xfId="0" applyNumberFormat="1" applyFont="1" applyBorder="1"/>
    <xf numFmtId="167" fontId="13" fillId="0" borderId="0" xfId="0" applyNumberFormat="1" applyFont="1"/>
    <xf numFmtId="0" fontId="16" fillId="0" borderId="0" xfId="10" applyFont="1" applyAlignment="1">
      <alignment horizontal="center" vertical="center" wrapText="1"/>
    </xf>
    <xf numFmtId="0" fontId="3" fillId="0" borderId="0" xfId="10"/>
    <xf numFmtId="43" fontId="8" fillId="0" borderId="0" xfId="10" applyNumberFormat="1" applyFont="1"/>
    <xf numFmtId="0" fontId="16" fillId="0" borderId="0" xfId="10" applyFont="1"/>
    <xf numFmtId="43" fontId="16" fillId="0" borderId="0" xfId="10" applyNumberFormat="1" applyFont="1"/>
    <xf numFmtId="43" fontId="3" fillId="0" borderId="0" xfId="10" applyNumberFormat="1"/>
    <xf numFmtId="43" fontId="8" fillId="0" borderId="0" xfId="1" applyFont="1"/>
    <xf numFmtId="43" fontId="0" fillId="0" borderId="0" xfId="1" applyFont="1"/>
    <xf numFmtId="10" fontId="9" fillId="0" borderId="0" xfId="12" applyNumberFormat="1" applyFont="1"/>
    <xf numFmtId="43" fontId="15" fillId="0" borderId="10" xfId="1" applyFont="1" applyBorder="1"/>
    <xf numFmtId="43" fontId="7" fillId="0" borderId="10" xfId="1" applyFont="1" applyBorder="1"/>
    <xf numFmtId="43" fontId="15" fillId="0" borderId="0" xfId="1" applyFont="1"/>
    <xf numFmtId="43" fontId="15" fillId="0" borderId="0" xfId="10" applyNumberFormat="1" applyFont="1"/>
    <xf numFmtId="43" fontId="7" fillId="0" borderId="10" xfId="10" applyNumberFormat="1" applyFont="1" applyBorder="1" applyAlignment="1">
      <alignment horizontal="center" vertical="center" wrapText="1"/>
    </xf>
    <xf numFmtId="0" fontId="15" fillId="0" borderId="10" xfId="10" applyFont="1" applyBorder="1"/>
    <xf numFmtId="43" fontId="15" fillId="0" borderId="10" xfId="10" applyNumberFormat="1" applyFont="1" applyBorder="1"/>
    <xf numFmtId="0" fontId="15" fillId="0" borderId="10" xfId="10" applyFont="1" applyBorder="1" applyAlignment="1">
      <alignment wrapText="1"/>
    </xf>
    <xf numFmtId="43" fontId="7" fillId="0" borderId="10" xfId="10" applyNumberFormat="1" applyFont="1" applyBorder="1"/>
    <xf numFmtId="0" fontId="15" fillId="0" borderId="0" xfId="1" applyNumberFormat="1" applyFont="1"/>
    <xf numFmtId="0" fontId="15" fillId="0" borderId="0" xfId="10" applyFont="1"/>
    <xf numFmtId="0" fontId="15" fillId="0" borderId="0" xfId="10" applyFont="1" applyAlignment="1">
      <alignment wrapText="1"/>
    </xf>
    <xf numFmtId="43" fontId="15" fillId="0" borderId="0" xfId="10" applyNumberFormat="1" applyFont="1" applyAlignment="1">
      <alignment wrapText="1"/>
    </xf>
    <xf numFmtId="0" fontId="7" fillId="0" borderId="0" xfId="1" applyNumberFormat="1" applyFont="1"/>
    <xf numFmtId="43" fontId="7" fillId="0" borderId="0" xfId="1" applyFont="1"/>
    <xf numFmtId="0" fontId="7" fillId="0" borderId="0" xfId="10" applyFont="1"/>
    <xf numFmtId="10" fontId="15" fillId="0" borderId="0" xfId="15" applyNumberFormat="1" applyFont="1" applyFill="1"/>
    <xf numFmtId="43" fontId="15" fillId="0" borderId="10" xfId="1" applyFont="1" applyFill="1" applyBorder="1" applyAlignment="1">
      <alignment horizontal="center" wrapText="1"/>
    </xf>
    <xf numFmtId="43" fontId="7" fillId="0" borderId="10" xfId="1" applyFont="1" applyBorder="1" applyAlignment="1">
      <alignment horizontal="center" vertical="center" wrapText="1"/>
    </xf>
    <xf numFmtId="0" fontId="15" fillId="0" borderId="0" xfId="0" applyFont="1"/>
    <xf numFmtId="43" fontId="7" fillId="0" borderId="10" xfId="0" applyNumberFormat="1" applyFont="1" applyBorder="1"/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/>
    </xf>
    <xf numFmtId="43" fontId="15" fillId="0" borderId="10" xfId="10" applyNumberFormat="1" applyFont="1" applyBorder="1" applyAlignment="1">
      <alignment wrapText="1"/>
    </xf>
    <xf numFmtId="43" fontId="15" fillId="0" borderId="10" xfId="10" applyNumberFormat="1" applyFont="1" applyBorder="1" applyAlignment="1">
      <alignment horizontal="center" vertical="center" wrapText="1"/>
    </xf>
    <xf numFmtId="0" fontId="7" fillId="0" borderId="10" xfId="10" applyFont="1" applyBorder="1"/>
    <xf numFmtId="0" fontId="23" fillId="0" borderId="10" xfId="10" applyFont="1" applyBorder="1" applyAlignment="1">
      <alignment horizontal="center" vertical="center"/>
    </xf>
    <xf numFmtId="0" fontId="15" fillId="0" borderId="10" xfId="10" applyFont="1" applyBorder="1" applyAlignment="1">
      <alignment horizontal="center" vertical="center"/>
    </xf>
    <xf numFmtId="0" fontId="15" fillId="0" borderId="0" xfId="10" applyFont="1" applyAlignment="1">
      <alignment horizontal="center" vertical="center"/>
    </xf>
    <xf numFmtId="43" fontId="6" fillId="0" borderId="9" xfId="0" applyNumberFormat="1" applyFont="1" applyBorder="1" applyAlignment="1">
      <alignment horizontal="right" wrapText="1"/>
    </xf>
    <xf numFmtId="43" fontId="10" fillId="2" borderId="10" xfId="0" applyNumberFormat="1" applyFont="1" applyFill="1" applyBorder="1" applyAlignment="1">
      <alignment horizontal="right" wrapText="1"/>
    </xf>
    <xf numFmtId="43" fontId="10" fillId="0" borderId="10" xfId="0" applyNumberFormat="1" applyFont="1" applyBorder="1" applyAlignment="1">
      <alignment horizontal="right" wrapText="1"/>
    </xf>
    <xf numFmtId="43" fontId="3" fillId="0" borderId="0" xfId="1" applyFont="1"/>
    <xf numFmtId="43" fontId="16" fillId="0" borderId="0" xfId="1" applyFont="1" applyAlignment="1">
      <alignment horizontal="center" vertical="center" wrapText="1"/>
    </xf>
    <xf numFmtId="43" fontId="16" fillId="0" borderId="0" xfId="1" applyFont="1"/>
    <xf numFmtId="43" fontId="15" fillId="0" borderId="10" xfId="1" applyFont="1" applyBorder="1" applyAlignment="1">
      <alignment wrapText="1"/>
    </xf>
    <xf numFmtId="0" fontId="3" fillId="0" borderId="0" xfId="10" applyAlignment="1">
      <alignment wrapText="1"/>
    </xf>
    <xf numFmtId="0" fontId="15" fillId="0" borderId="10" xfId="0" applyFont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10" xfId="0" applyFont="1" applyBorder="1" applyAlignment="1">
      <alignment vertical="center" wrapText="1"/>
    </xf>
    <xf numFmtId="0" fontId="15" fillId="5" borderId="10" xfId="0" applyFont="1" applyFill="1" applyBorder="1" applyAlignment="1">
      <alignment vertical="center" wrapText="1"/>
    </xf>
    <xf numFmtId="0" fontId="26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3" fontId="7" fillId="0" borderId="0" xfId="1" applyFont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43" fontId="15" fillId="0" borderId="10" xfId="0" applyNumberFormat="1" applyFont="1" applyBorder="1"/>
    <xf numFmtId="0" fontId="15" fillId="0" borderId="10" xfId="0" applyFont="1" applyBorder="1" applyAlignment="1">
      <alignment horizontal="center" vertical="center" wrapText="1"/>
    </xf>
    <xf numFmtId="0" fontId="7" fillId="0" borderId="10" xfId="13" applyFont="1" applyBorder="1" applyAlignment="1">
      <alignment vertical="top" wrapText="1"/>
    </xf>
    <xf numFmtId="0" fontId="7" fillId="0" borderId="10" xfId="13" applyFont="1" applyBorder="1" applyAlignment="1">
      <alignment horizontal="center" vertical="top" wrapText="1"/>
    </xf>
    <xf numFmtId="43" fontId="7" fillId="0" borderId="10" xfId="1" applyFont="1" applyFill="1" applyBorder="1" applyAlignment="1">
      <alignment horizontal="center" vertical="top" wrapText="1"/>
    </xf>
    <xf numFmtId="43" fontId="7" fillId="0" borderId="10" xfId="1" applyFont="1" applyFill="1" applyBorder="1" applyAlignment="1">
      <alignment horizontal="center" vertical="center" wrapText="1"/>
    </xf>
    <xf numFmtId="0" fontId="15" fillId="0" borderId="0" xfId="13" applyFont="1" applyAlignment="1">
      <alignment wrapText="1"/>
    </xf>
    <xf numFmtId="0" fontId="15" fillId="0" borderId="10" xfId="13" applyFont="1" applyBorder="1" applyAlignment="1">
      <alignment horizontal="center"/>
    </xf>
    <xf numFmtId="0" fontId="15" fillId="0" borderId="10" xfId="13" applyFont="1" applyBorder="1" applyAlignment="1">
      <alignment horizontal="center" vertical="top" wrapText="1"/>
    </xf>
    <xf numFmtId="43" fontId="15" fillId="0" borderId="10" xfId="1" applyFont="1" applyFill="1" applyBorder="1" applyAlignment="1">
      <alignment horizontal="center" vertical="top" wrapText="1"/>
    </xf>
    <xf numFmtId="0" fontId="15" fillId="0" borderId="0" xfId="13" applyFont="1"/>
    <xf numFmtId="0" fontId="15" fillId="0" borderId="10" xfId="13" applyFont="1" applyBorder="1" applyAlignment="1">
      <alignment horizontal="center" wrapText="1"/>
    </xf>
    <xf numFmtId="43" fontId="15" fillId="0" borderId="0" xfId="13" applyNumberFormat="1" applyFont="1"/>
    <xf numFmtId="168" fontId="15" fillId="0" borderId="0" xfId="13" applyNumberFormat="1" applyFont="1"/>
    <xf numFmtId="43" fontId="15" fillId="0" borderId="10" xfId="1" applyFont="1" applyFill="1" applyBorder="1" applyAlignment="1">
      <alignment horizontal="center"/>
    </xf>
    <xf numFmtId="43" fontId="7" fillId="0" borderId="10" xfId="1" applyFont="1" applyFill="1" applyBorder="1" applyAlignment="1">
      <alignment horizontal="center"/>
    </xf>
    <xf numFmtId="0" fontId="15" fillId="0" borderId="10" xfId="13" applyFont="1" applyBorder="1"/>
    <xf numFmtId="0" fontId="23" fillId="0" borderId="0" xfId="13" applyFont="1"/>
    <xf numFmtId="43" fontId="15" fillId="0" borderId="0" xfId="1" applyFont="1" applyFill="1"/>
    <xf numFmtId="43" fontId="7" fillId="0" borderId="10" xfId="1" applyFont="1" applyFill="1" applyBorder="1" applyAlignment="1">
      <alignment horizontal="right"/>
    </xf>
    <xf numFmtId="0" fontId="7" fillId="0" borderId="10" xfId="0" applyFont="1" applyBorder="1" applyAlignment="1">
      <alignment horizontal="center" vertical="center"/>
    </xf>
    <xf numFmtId="43" fontId="7" fillId="2" borderId="1" xfId="1" applyFont="1" applyFill="1" applyBorder="1" applyAlignment="1">
      <alignment horizontal="right" vertical="center"/>
    </xf>
    <xf numFmtId="43" fontId="7" fillId="4" borderId="1" xfId="1" applyFont="1" applyFill="1" applyBorder="1" applyAlignment="1">
      <alignment horizontal="right" vertical="center"/>
    </xf>
    <xf numFmtId="0" fontId="15" fillId="0" borderId="10" xfId="0" applyFont="1" applyBorder="1"/>
    <xf numFmtId="43" fontId="7" fillId="0" borderId="10" xfId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9" fontId="8" fillId="0" borderId="0" xfId="12" applyFont="1"/>
    <xf numFmtId="0" fontId="7" fillId="0" borderId="10" xfId="13" applyFont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43" fontId="7" fillId="0" borderId="0" xfId="1" applyFont="1" applyFill="1" applyBorder="1" applyAlignment="1">
      <alignment horizontal="center" vertical="center" wrapText="1"/>
    </xf>
    <xf numFmtId="43" fontId="15" fillId="0" borderId="0" xfId="1" applyFont="1" applyFill="1" applyBorder="1" applyAlignment="1">
      <alignment horizontal="center" wrapText="1"/>
    </xf>
    <xf numFmtId="43" fontId="7" fillId="0" borderId="0" xfId="0" applyNumberFormat="1" applyFont="1"/>
    <xf numFmtId="43" fontId="10" fillId="2" borderId="13" xfId="0" applyNumberFormat="1" applyFont="1" applyFill="1" applyBorder="1" applyAlignment="1">
      <alignment horizontal="center" wrapText="1"/>
    </xf>
    <xf numFmtId="43" fontId="10" fillId="2" borderId="15" xfId="0" applyNumberFormat="1" applyFont="1" applyFill="1" applyBorder="1" applyAlignment="1">
      <alignment horizontal="center" wrapText="1"/>
    </xf>
    <xf numFmtId="43" fontId="10" fillId="2" borderId="14" xfId="0" applyNumberFormat="1" applyFont="1" applyFill="1" applyBorder="1" applyAlignment="1">
      <alignment horizontal="center" wrapText="1"/>
    </xf>
    <xf numFmtId="43" fontId="10" fillId="0" borderId="13" xfId="0" applyNumberFormat="1" applyFont="1" applyBorder="1" applyAlignment="1">
      <alignment horizontal="center" wrapText="1"/>
    </xf>
    <xf numFmtId="43" fontId="10" fillId="0" borderId="15" xfId="0" applyNumberFormat="1" applyFont="1" applyBorder="1" applyAlignment="1">
      <alignment horizontal="center" wrapText="1"/>
    </xf>
    <xf numFmtId="43" fontId="10" fillId="0" borderId="14" xfId="0" applyNumberFormat="1" applyFont="1" applyBorder="1" applyAlignment="1">
      <alignment horizontal="center" wrapText="1"/>
    </xf>
    <xf numFmtId="0" fontId="7" fillId="0" borderId="10" xfId="10" applyFont="1" applyBorder="1" applyAlignment="1">
      <alignment horizontal="center" wrapText="1"/>
    </xf>
    <xf numFmtId="0" fontId="23" fillId="0" borderId="10" xfId="10" applyFont="1" applyBorder="1"/>
    <xf numFmtId="0" fontId="15" fillId="0" borderId="0" xfId="10" applyFont="1" applyAlignment="1">
      <alignment horizontal="center"/>
    </xf>
    <xf numFmtId="0" fontId="23" fillId="0" borderId="0" xfId="10" applyFont="1"/>
    <xf numFmtId="0" fontId="15" fillId="0" borderId="10" xfId="10" applyFont="1" applyBorder="1" applyAlignment="1">
      <alignment horizontal="center" vertical="center" wrapText="1"/>
    </xf>
    <xf numFmtId="14" fontId="15" fillId="0" borderId="10" xfId="10" applyNumberFormat="1" applyFont="1" applyBorder="1" applyAlignment="1">
      <alignment horizontal="center" vertical="center"/>
    </xf>
    <xf numFmtId="43" fontId="15" fillId="0" borderId="10" xfId="10" applyNumberFormat="1" applyFont="1" applyBorder="1" applyAlignment="1">
      <alignment horizontal="center" vertical="center" wrapText="1"/>
    </xf>
    <xf numFmtId="0" fontId="15" fillId="0" borderId="10" xfId="10" applyFont="1" applyBorder="1" applyAlignment="1">
      <alignment horizontal="center" vertical="center"/>
    </xf>
    <xf numFmtId="43" fontId="15" fillId="0" borderId="13" xfId="10" applyNumberFormat="1" applyFont="1" applyBorder="1" applyAlignment="1">
      <alignment horizontal="center" vertical="center" wrapText="1"/>
    </xf>
    <xf numFmtId="43" fontId="15" fillId="0" borderId="14" xfId="1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43" fontId="15" fillId="0" borderId="10" xfId="1" applyFont="1" applyBorder="1" applyAlignment="1">
      <alignment horizontal="center"/>
    </xf>
    <xf numFmtId="43" fontId="15" fillId="0" borderId="10" xfId="0" applyNumberFormat="1" applyFont="1" applyBorder="1" applyAlignment="1">
      <alignment horizontal="center"/>
    </xf>
    <xf numFmtId="0" fontId="15" fillId="0" borderId="10" xfId="0" applyFont="1" applyBorder="1" applyAlignment="1">
      <alignment horizontal="center" vertical="center"/>
    </xf>
    <xf numFmtId="43" fontId="7" fillId="0" borderId="10" xfId="10" applyNumberFormat="1" applyFont="1" applyBorder="1" applyAlignment="1">
      <alignment horizontal="center" vertical="center" wrapText="1"/>
    </xf>
    <xf numFmtId="0" fontId="7" fillId="0" borderId="10" xfId="10" applyFont="1" applyBorder="1" applyAlignment="1">
      <alignment horizontal="center"/>
    </xf>
    <xf numFmtId="0" fontId="15" fillId="0" borderId="10" xfId="10" applyFont="1" applyBorder="1" applyAlignment="1">
      <alignment horizontal="center"/>
    </xf>
    <xf numFmtId="0" fontId="7" fillId="0" borderId="10" xfId="10" applyFont="1" applyBorder="1" applyAlignment="1">
      <alignment horizontal="center" vertical="center" wrapText="1"/>
    </xf>
    <xf numFmtId="0" fontId="7" fillId="0" borderId="11" xfId="13" applyFont="1" applyBorder="1" applyAlignment="1">
      <alignment horizontal="center" vertical="center"/>
    </xf>
    <xf numFmtId="0" fontId="7" fillId="0" borderId="12" xfId="13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15" fillId="0" borderId="0" xfId="13" applyFont="1" applyAlignment="1">
      <alignment horizontal="center" vertical="center" wrapText="1"/>
    </xf>
  </cellXfs>
  <cellStyles count="18">
    <cellStyle name="Comma" xfId="1" builtinId="3"/>
    <cellStyle name="Comma 2" xfId="9" xr:uid="{631F8309-6AE2-41E3-9EC9-9ED77D79E5C3}"/>
    <cellStyle name="Comma 3" xfId="3" xr:uid="{D9F116B9-D684-4380-81DF-8FBA68BBBA59}"/>
    <cellStyle name="Comma 4" xfId="11" xr:uid="{84D4321B-CD27-4A63-B87E-40C2A405C760}"/>
    <cellStyle name="Comma 4 3" xfId="4" xr:uid="{76295783-08B3-489E-AEB6-703D1B6E61ED}"/>
    <cellStyle name="Comma 5" xfId="14" xr:uid="{D1C93416-AF5B-48A4-8352-56A520AF6EA0}"/>
    <cellStyle name="Comma 6" xfId="17" xr:uid="{EA0F7165-3AE4-4354-B924-4799D15BEB64}"/>
    <cellStyle name="Normal" xfId="0" builtinId="0"/>
    <cellStyle name="Normal 2" xfId="5" xr:uid="{1F2CA176-EF15-49EE-9EF6-8AF6F9CD6332}"/>
    <cellStyle name="Normal 3" xfId="6" xr:uid="{9B078BB7-AF73-44E9-9C97-6BD14C5E8145}"/>
    <cellStyle name="Normal 4" xfId="7" xr:uid="{DA94F015-8EA0-489A-AEC1-E20F4F6055D9}"/>
    <cellStyle name="Normal 5" xfId="8" xr:uid="{D3EFB32C-8B6B-48E9-96A6-ABAD59C38594}"/>
    <cellStyle name="Normal 6" xfId="2" xr:uid="{4D6CFBC7-73D0-46D1-B378-91B5FCF17D31}"/>
    <cellStyle name="Normal 7" xfId="10" xr:uid="{2115D054-488F-4731-841D-BC4C26024B66}"/>
    <cellStyle name="Normal 8" xfId="13" xr:uid="{DE5326C0-B255-4744-B836-6A46FBC89E50}"/>
    <cellStyle name="Normal 9" xfId="16" xr:uid="{0DF05DA7-77B9-427D-A177-99AF99F7077F}"/>
    <cellStyle name="Percent" xfId="12" builtinId="5"/>
    <cellStyle name="Percent 2" xfId="15" xr:uid="{5BF581E9-A0AB-40D5-839B-ACFEA443F104}"/>
  </cellStyles>
  <dxfs count="7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 defaultTableStyle="TableStyleMedium2" defaultPivotStyle="PivotStyleLight16">
    <tableStyle name="Flatwise &amp; Unsold Inventory-style" pivot="0" count="4" xr9:uid="{82209598-E310-47A0-88AC-0A355FBEE832}">
      <tableStyleElement type="headerRow" dxfId="6"/>
      <tableStyleElement type="totalRow" dxfId="5"/>
      <tableStyleElement type="firstRowStripe" dxfId="4"/>
      <tableStyleElement type="secondRowStripe" dxfId="3"/>
    </tableStyle>
    <tableStyle name="Listing List-style" pivot="0" count="3" xr9:uid="{92228525-6FA8-442A-8329-14FF8E61E2E7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353719</xdr:colOff>
      <xdr:row>41</xdr:row>
      <xdr:rowOff>77246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1414E1-94E6-0BDE-AE57-53B93361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69119" cy="7497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402116</xdr:colOff>
      <xdr:row>33</xdr:row>
      <xdr:rowOff>86571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E9BF1-7578-797B-6563-E4C69A96B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03916" cy="6058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591781</xdr:colOff>
      <xdr:row>44</xdr:row>
      <xdr:rowOff>29690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2420C-CEAC-2E96-BC82-C8A20EC91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306087</xdr:colOff>
      <xdr:row>36</xdr:row>
      <xdr:rowOff>19962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C0B3C5-D9F5-4121-9F31-69D575FC8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65350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640178</xdr:colOff>
      <xdr:row>42</xdr:row>
      <xdr:rowOff>124903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2BBBD5-8481-6924-AC74-05F7833E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7725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667992</xdr:colOff>
      <xdr:row>28</xdr:row>
      <xdr:rowOff>67392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2C713-3868-43AD-37ED-13727BA5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51346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1999\SEPTM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kdata2\data\Documents%20and%20Settings\chado\Local%20Settings\Temporary%20Internet%20Files\OLK2A\LB_Kimpton%20financial%20analysis_020204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p10\SYS\USERS\ACCTG\REPORTS\BUDGET97\SPS\MISC\HDCOU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kdata2\data\Development%20&amp;%20Acquisitions\zzModels\Mandingo%202001\HotComps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Users\shweta\Desktop\Madhu%20Vill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ome.crockettcapital.com/Documents%20and%20Settings/jdarling/Local%20Settings/Temporary%20Internet%20Files/OLK1A0/New%20Proforma%20Templat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76D92F\Obero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#REF"/>
      <sheetName val="Partic"/>
      <sheetName val="Sheet3 (2)"/>
      <sheetName val="extra"/>
      <sheetName val="Monthly"/>
      <sheetName val="FINDRDEC"/>
      <sheetName val="Earnings model"/>
      <sheetName val="C"/>
      <sheetName val="02"/>
      <sheetName val="03"/>
      <sheetName val="04"/>
      <sheetName val="01"/>
      <sheetName val="girder"/>
      <sheetName val="Rocker"/>
      <sheetName val="FitOutConfCentre"/>
      <sheetName val="CASHFLOWS"/>
      <sheetName val="SUMMARY"/>
      <sheetName val="Estimate for approval"/>
      <sheetName val="LBO"/>
      <sheetName val="Main"/>
      <sheetName val="Lab"/>
      <sheetName val="Rate Analysis"/>
      <sheetName val="A-D"/>
      <sheetName val="H"/>
      <sheetName val="BWR"/>
      <sheetName val="Grand"/>
      <sheetName val="pldt"/>
      <sheetName val="results"/>
      <sheetName val="P&amp;LDEC99"/>
      <sheetName val="Sheet18"/>
      <sheetName val="Sheet17"/>
      <sheetName val="SUMM1"/>
      <sheetName val="Sheet3"/>
      <sheetName val="Sheet31"/>
      <sheetName val="Sheet30"/>
      <sheetName val="Sheet29"/>
      <sheetName val="Sheet28"/>
      <sheetName val="Sheet27"/>
      <sheetName val="Sheet26"/>
      <sheetName val="Sheet25"/>
      <sheetName val="Sheet24"/>
      <sheetName val="Sheet23"/>
      <sheetName val="Sheet22"/>
      <sheetName val="Sheet21"/>
      <sheetName val="Sheet20"/>
      <sheetName val="Sheet19"/>
      <sheetName val="Hot"/>
      <sheetName val="INI"/>
      <sheetName val="Assumptions"/>
      <sheetName val="Output"/>
      <sheetName val="CRITERIA3"/>
      <sheetName val="CRITERIA1"/>
      <sheetName val="BLK2"/>
      <sheetName val="BLK3"/>
      <sheetName val="E &amp; R"/>
      <sheetName val="radar"/>
      <sheetName val="UG"/>
      <sheetName val="Sheet3_(2)"/>
      <sheetName val="Earnings_model"/>
      <sheetName val="Estimate_for_approval"/>
      <sheetName val="Rate_Analysis"/>
      <sheetName val="E_&amp;_R"/>
      <sheetName val="Excess Calc"/>
      <sheetName val="Materials Cost(PCC)"/>
      <sheetName val="Grouping Master"/>
      <sheetName val="Stacking Plan &amp; LEP"/>
      <sheetName val="% Collection Schedule"/>
      <sheetName val="Design"/>
      <sheetName val="98Price"/>
      <sheetName val="BHANDUP"/>
      <sheetName val="Set"/>
      <sheetName val="Code"/>
      <sheetName val="Legend"/>
      <sheetName val="Sheet3_(2)1"/>
      <sheetName val="Estimate_for_approval1"/>
      <sheetName val="Sheet3_(2)2"/>
      <sheetName val="Estimate_for_approval2"/>
      <sheetName val="Sheet3_(2)3"/>
      <sheetName val="Estimate_for_approval3"/>
      <sheetName val="Sheet3_(2)4"/>
      <sheetName val="Estimate_for_approval4"/>
      <sheetName val="office"/>
      <sheetName val="concrete"/>
      <sheetName val="beam-reinft-IIInd floor"/>
      <sheetName val="SPT vs PHI"/>
      <sheetName val="Materials Cost"/>
      <sheetName val="beam-reinft-machine rm"/>
      <sheetName val="jobhist"/>
      <sheetName val="R20_R30_work"/>
      <sheetName val="KG-DWN"/>
      <sheetName val="Commission and Volume MOM(Chart"/>
      <sheetName val="Apartments - 1st Mar"/>
      <sheetName val="1 Market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Sheet 2"/>
      <sheetName val="Key assumption"/>
      <sheetName val="Occ"/>
      <sheetName val="Demand"/>
      <sheetName val="MN T.B."/>
      <sheetName val="INDIGINEOUS ITEM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 T.B."/>
      <sheetName val="717 L&amp;E"/>
      <sheetName val="717 A"/>
      <sheetName val="717 IS"/>
      <sheetName val="Names&amp;Cases"/>
      <sheetName val="MASTER_RATE ANALYSIS"/>
      <sheetName val="MN T_B_"/>
      <sheetName val="Monthly"/>
      <sheetName val="BEP-Old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Fee Rate Summary"/>
      <sheetName val="Debits as on 12.04.08"/>
      <sheetName val="MN_T_B_"/>
      <sheetName val="717_L&amp;E"/>
      <sheetName val="717_A"/>
      <sheetName val="717_IS"/>
      <sheetName val="Coalmine"/>
      <sheetName val="Code"/>
      <sheetName val="CASHFLOWS"/>
      <sheetName val="sheet6"/>
      <sheetName val="M-Book for Conc"/>
      <sheetName val="M-Book for FW"/>
      <sheetName val="P.O VS Actual"/>
      <sheetName val="Costing"/>
      <sheetName val="PA- Consutant "/>
      <sheetName val="Design"/>
      <sheetName val="FITZ MORT 94"/>
      <sheetName val="col-reinft1"/>
      <sheetName val="final abstract"/>
      <sheetName val="Rate analysis"/>
      <sheetName val="ACAD_Finishes"/>
      <sheetName val="Site_Details"/>
      <sheetName val="Site_Area_Statement"/>
      <sheetName val="Fee_Rate_Summary"/>
      <sheetName val="Debits_as_on_12_04_08"/>
      <sheetName val="M-Book_for_Conc"/>
      <sheetName val="M-Book_for_FW"/>
      <sheetName val="MN_T_B_1"/>
      <sheetName val="717_L&amp;E1"/>
      <sheetName val="717_A1"/>
      <sheetName val="717_IS1"/>
      <sheetName val="ACAD_Finishes1"/>
      <sheetName val="Site_Details1"/>
      <sheetName val="Site_Area_Statement1"/>
      <sheetName val="Fee_Rate_Summary1"/>
      <sheetName val="Debits_as_on_12_04_081"/>
      <sheetName val="M-Book_for_Conc1"/>
      <sheetName val="M-Book_for_FW1"/>
      <sheetName val="MN_T_B_2"/>
      <sheetName val="717_L&amp;E2"/>
      <sheetName val="717_A2"/>
      <sheetName val="717_IS2"/>
      <sheetName val="ACAD_Finishes2"/>
      <sheetName val="Site_Details2"/>
      <sheetName val="Site_Area_Statement2"/>
      <sheetName val="Fee_Rate_Summary2"/>
      <sheetName val="Debits_as_on_12_04_082"/>
      <sheetName val="M-Book_for_Conc2"/>
      <sheetName val="M-Book_for_FW2"/>
      <sheetName val="MN_T_B_3"/>
      <sheetName val="717_L&amp;E3"/>
      <sheetName val="717_A3"/>
      <sheetName val="717_IS3"/>
      <sheetName val="ACAD_Finishes3"/>
      <sheetName val="Site_Details3"/>
      <sheetName val="Site_Area_Statement3"/>
      <sheetName val="Fee_Rate_Summary3"/>
      <sheetName val="Debits_as_on_12_04_083"/>
      <sheetName val="M-Book_for_Conc3"/>
      <sheetName val="M-Book_for_FW3"/>
      <sheetName val="PA-_Consutant_"/>
      <sheetName val="MN_T_B_4"/>
      <sheetName val="717_L&amp;E4"/>
      <sheetName val="717_A4"/>
      <sheetName val="717_IS4"/>
      <sheetName val="ACAD_Finishes4"/>
      <sheetName val="Site_Details4"/>
      <sheetName val="Site_Area_Statement4"/>
      <sheetName val="Fee_Rate_Summary4"/>
      <sheetName val="Debits_as_on_12_04_084"/>
      <sheetName val="M-Book_for_Conc4"/>
      <sheetName val="M-Book_for_FW4"/>
      <sheetName val="PA-_Consutant_1"/>
      <sheetName val="det_est"/>
      <sheetName val="Data"/>
      <sheetName val="CPIPE"/>
      <sheetName val="A1-Continuous"/>
      <sheetName val="VCH-SLC"/>
      <sheetName val="Supplier"/>
      <sheetName val="analysi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-INPUT"/>
      <sheetName val="R-INPUT"/>
      <sheetName val="MAIN INPUT"/>
      <sheetName val="HOTEL"/>
      <sheetName val="REST"/>
      <sheetName val="COMBINED"/>
      <sheetName val="INFLATION"/>
      <sheetName val="CASH FLOW"/>
      <sheetName val="Macros"/>
      <sheetName val="Valuation"/>
      <sheetName val="BUDGET"/>
      <sheetName val="EQUITY"/>
      <sheetName val="SENSITIVITY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OTAL"/>
      <sheetName val="PROD"/>
      <sheetName val="TOTAL TYPE"/>
      <sheetName val="PROD TYPE"/>
      <sheetName val="CHECK"/>
      <sheetName val="26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"/>
      <sheetName val="Occ Rooms"/>
      <sheetName val="Rooms Rev"/>
      <sheetName val="F&amp;B"/>
      <sheetName val="Mkt SPG"/>
      <sheetName val="TMFIR"/>
      <sheetName val="Owners Expense"/>
      <sheetName val="Miscellaneous"/>
      <sheetName val="HotComps2000"/>
      <sheetName val="Capital Input"/>
      <sheetName val="#REF"/>
      <sheetName val="HOTCom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adhu Villa"/>
    </sheetNames>
    <definedNames>
      <definedName name="Data.Top.Left"/>
    </defined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 Cost "/>
      <sheetName val="Mortgage Amortization "/>
      <sheetName val="Asset depreciation"/>
      <sheetName val="5 year Proforma "/>
      <sheetName val="Variables"/>
    </sheetNames>
    <sheetDataSet>
      <sheetData sheetId="0" refreshError="1"/>
      <sheetData sheetId="1" refreshError="1"/>
      <sheetData sheetId="2"/>
      <sheetData sheetId="3" refreshError="1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Oasso"/>
      <sheetName val="Wd"/>
      <sheetName val="Ndcpl"/>
      <sheetName val="Oepl"/>
      <sheetName val="Rsedpl(119)"/>
      <sheetName val="Rsedpl(120)"/>
      <sheetName val="MJ47,48"/>
      <sheetName val="Gupta"/>
      <sheetName val="Ocpl-53"/>
      <sheetName val="Opd"/>
      <sheetName val="Curvature"/>
      <sheetName val="Figures in"/>
      <sheetName val="project ratio"/>
      <sheetName val="Summary"/>
      <sheetName val="ProfRatios"/>
      <sheetName val="CoP  &amp; MoF"/>
      <sheetName val="BalanceSheet"/>
      <sheetName val="Profitability"/>
      <sheetName val="ProjCashFlow"/>
      <sheetName val="Mul-Int"/>
      <sheetName val="int-mulcal"/>
      <sheetName val="Fan-Int"/>
      <sheetName val="Completed"/>
      <sheetName val="OngoingSpas&amp;sea"/>
      <sheetName val="SpasWork"/>
      <sheetName val="Ongoing-mul"/>
      <sheetName val="SpasCost"/>
      <sheetName val="Mul-Work"/>
      <sheetName val="SpasSale"/>
      <sheetName val="MulStatSale"/>
      <sheetName val="FanCost"/>
      <sheetName val="FanSale"/>
      <sheetName val="FanSaleII"/>
      <sheetName val="FanSaleI"/>
      <sheetName val="FanWorkII"/>
      <sheetName val="FanWorkI"/>
      <sheetName val="FAN stat."/>
      <sheetName val="Fantacy PRC"/>
      <sheetName val="PMD"/>
      <sheetName val="CMD"/>
      <sheetName val="Cash Flow - OMPL"/>
      <sheetName val="OMPL"/>
      <sheetName val="Obe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RA"/>
      <sheetName val="Formulas"/>
      <sheetName val="Portfolio Summary"/>
      <sheetName val="GBW"/>
      <sheetName val="Set"/>
      <sheetName val="03 (2)"/>
      <sheetName val="Builtup Area"/>
      <sheetName val="Project Budget Worksheet"/>
      <sheetName val="Meas.-Hotel Part"/>
      <sheetName val="Current Bill MB ref"/>
      <sheetName val="PLAN_FEB97"/>
      <sheetName val="OpRes"/>
      <sheetName val="master"/>
      <sheetName val="Income Statements"/>
      <sheetName val="Sheet3 _2_"/>
      <sheetName val="#REF"/>
      <sheetName val="Sheet1"/>
      <sheetName val="IO LIST"/>
      <sheetName val="Fill this out first..."/>
      <sheetName val="ABP inputs"/>
      <sheetName val="Synergy Sales Budget"/>
      <sheetName val="DEPRE"/>
      <sheetName val="BBEuros"/>
      <sheetName val="QoQ Forecast"/>
      <sheetName val="InvoiceList"/>
      <sheetName val="Income &amp; Occupancy Customer"/>
      <sheetName val="RCC,Ret. Wall"/>
      <sheetName val="analysis"/>
      <sheetName val="Calculation (2)"/>
      <sheetName val="JCF"/>
      <sheetName val="Multiple output"/>
      <sheetName val="sheet6"/>
      <sheetName val="유통망계획"/>
      <sheetName val="Headings"/>
      <sheetName val="BOQ T4B"/>
      <sheetName val="Summary"/>
      <sheetName val="노무비"/>
      <sheetName val="F1a-Pile"/>
      <sheetName val="CV"/>
      <sheetName val="ES(Kor)"/>
      <sheetName val="INDIGINEOUS ITEMS "/>
      <sheetName val="fco"/>
      <sheetName val="Material "/>
      <sheetName val="Labour &amp; Plant"/>
      <sheetName val="Lead"/>
      <sheetName val="Main-Material"/>
      <sheetName val="Approved MTD Proj #'s"/>
      <sheetName val="Design"/>
      <sheetName val="BOQ"/>
      <sheetName val=" B3"/>
      <sheetName val=" B1"/>
      <sheetName val="beam-reinft-IIInd floor"/>
      <sheetName val="Load Details-220kV"/>
      <sheetName val="Aladdin Macro1"/>
      <sheetName val="BalSht"/>
      <sheetName val="Acc_10.5"/>
      <sheetName val="Global Assm."/>
      <sheetName val="MN T.B."/>
      <sheetName val="CFForecast detail"/>
      <sheetName val="Site Dev BOQ"/>
      <sheetName val="Break up Sheet"/>
      <sheetName val="TIll_Q_sal"/>
      <sheetName val="tiller"/>
      <sheetName val="Block A - BOQ"/>
      <sheetName val="Vind-BtB"/>
      <sheetName val="CABLE DATA"/>
      <sheetName val="strand"/>
      <sheetName val="Sheet3_(2)"/>
      <sheetName val="ABP_inputs"/>
      <sheetName val="Synergy_Sales_Budget"/>
      <sheetName val="Project_Budget_Worksheet"/>
      <sheetName val="QoQ_Forecast"/>
      <sheetName val="Income_Statements"/>
      <sheetName val="Sheet3__2_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Acc_10_5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download"/>
      <sheetName val="170810-lease tax"/>
      <sheetName val="Rollup Summary"/>
      <sheetName val="Sheet2"/>
      <sheetName val="Depreciation"/>
      <sheetName val="CapitalOutlay"/>
      <sheetName val="Assum"/>
      <sheetName val=" Acc. Sched."/>
      <sheetName val="1st flr"/>
      <sheetName val="Civil Boq"/>
      <sheetName val="Cost_any"/>
      <sheetName val="compu"/>
      <sheetName val="Fin Sum"/>
      <sheetName val="Sensitivity"/>
      <sheetName val="WIng F(Typical)"/>
      <sheetName val="Input"/>
      <sheetName val="Summ"/>
      <sheetName val="Fossil_DCF"/>
      <sheetName val="SOPMA DD"/>
      <sheetName val="Beam at Ground flr lvl(Steel)"/>
      <sheetName val="INDEX"/>
      <sheetName val="AREAS"/>
      <sheetName val="sumary"/>
      <sheetName val="1st -vpd"/>
      <sheetName val="Inputs"/>
      <sheetName val="Legal Risk Analysis"/>
      <sheetName val="Data"/>
      <sheetName val="Variables_x"/>
      <sheetName val="Variables"/>
      <sheetName val="Architectural Summary"/>
      <sheetName val="TB_FOR_MIS"/>
      <sheetName val="Area"/>
      <sheetName val="TB FOR MIS"/>
      <sheetName val="INPUT SHEET"/>
      <sheetName val="Hot"/>
      <sheetName val="Assumptions"/>
      <sheetName val="Mico"/>
      <sheetName val="EBITDA"/>
      <sheetName val="IMPORT T12"/>
      <sheetName val="van khuon"/>
      <sheetName val="Names"/>
      <sheetName val="Introduction"/>
      <sheetName val="IDC macro"/>
      <sheetName val="SALE"/>
      <sheetName val="March Analysts"/>
      <sheetName val="SCH-E-1"/>
      <sheetName val="BIPR"/>
      <sheetName val="BPCA"/>
      <sheetName val="BBRS"/>
      <sheetName val="KPM DT"/>
      <sheetName val="F"/>
      <sheetName val="EXHIBIT&quot; T&quot;"/>
      <sheetName val="Turnover"/>
      <sheetName val="Non-Factory"/>
      <sheetName val="Publicbuilding"/>
      <sheetName val="extra work elec bill "/>
      <sheetName val="RCC Rates"/>
      <sheetName val="conc-foot-gradeslab"/>
      <sheetName val="Material List "/>
      <sheetName val="Master list"/>
      <sheetName val="Labour List"/>
      <sheetName val="Material List"/>
      <sheetName val="Labor abs-NMR"/>
      <sheetName val="PLGroupings"/>
      <sheetName val="Results"/>
      <sheetName val="Rates"/>
      <sheetName val="SCHEDULE"/>
      <sheetName val="Database"/>
      <sheetName val="schedule nos"/>
      <sheetName val="WT-LIST"/>
      <sheetName val="Material"/>
      <sheetName val="NEW-IDs Fun &amp; Group"/>
      <sheetName val="XZLC003_PART1"/>
      <sheetName val="q-details"/>
      <sheetName val="final abstract"/>
      <sheetName val="Rate analysis"/>
      <sheetName val="02"/>
      <sheetName val="03"/>
      <sheetName val="04"/>
      <sheetName val="01"/>
      <sheetName val="sept-plan"/>
      <sheetName val="Occ"/>
      <sheetName val="Demand"/>
      <sheetName val="Ref"/>
      <sheetName val="Main Sheet (MTD)"/>
      <sheetName val="Consl Daily Report"/>
      <sheetName val="Preside"/>
      <sheetName val="balance sheet"/>
      <sheetName val="classes"/>
      <sheetName val="IT Block"/>
      <sheetName val="Location CODE"/>
      <sheetName val="Location TYPE"/>
      <sheetName val="sub class"/>
      <sheetName val=" sub Loc "/>
      <sheetName val="Company"/>
      <sheetName val="LBO"/>
      <sheetName val="EDS  Bestshore Migration"/>
      <sheetName val="NewCo"/>
      <sheetName val="Summary Excise"/>
      <sheetName val="Grouping Master"/>
      <sheetName val="LISTS"/>
      <sheetName val="02022005"/>
      <sheetName val="16022005"/>
      <sheetName val="05012005"/>
      <sheetName val="19012005"/>
      <sheetName val="02032005"/>
      <sheetName val="16032005"/>
      <sheetName val="30032005"/>
      <sheetName val="van_khuon"/>
      <sheetName val="IDC_macro"/>
      <sheetName val="Portfolio_Summary"/>
      <sheetName val="Current_Bill_MB_ref"/>
      <sheetName val="Meas_-Hotel_Part"/>
      <sheetName val="Fin_Sum"/>
      <sheetName val="BS"/>
      <sheetName val="Other BS Sch 5-9"/>
      <sheetName val="Excess Calc"/>
      <sheetName val="RES-PLANNING"/>
      <sheetName val="10. &amp; 11. Rate Code &amp; BQ"/>
      <sheetName val="Code"/>
      <sheetName val="new_data"/>
      <sheetName val="earnmodl"/>
      <sheetName val="Dom Cell (IS)"/>
      <sheetName val="RNT"/>
      <sheetName val="Combi"/>
      <sheetName val="FlashMgtMo"/>
      <sheetName val="FlashMgtYTD"/>
      <sheetName val="QoQ In Lakhs"/>
      <sheetName val="Main workings"/>
      <sheetName val="GENERAL2"/>
      <sheetName val="P &amp; L"/>
      <sheetName val="YTD"/>
      <sheetName val="Pay_Sep06"/>
      <sheetName val="Balance Sheet "/>
      <sheetName val="Master Price List"/>
      <sheetName val="reference"/>
      <sheetName val="vb 9&amp;10"/>
      <sheetName val="AOR"/>
      <sheetName val="Factor_Sheet"/>
      <sheetName val="MASTER_RATE ANALYSIS"/>
      <sheetName val="Valuation - block 2"/>
      <sheetName val="International"/>
      <sheetName val="Internet"/>
      <sheetName val="Base Assumptions"/>
      <sheetName val="FITZ MORT 94"/>
      <sheetName val="Goldberg Portfolio Combined"/>
      <sheetName val="Intaccrual"/>
      <sheetName val="SBU"/>
      <sheetName val="GenAssump"/>
      <sheetName val="TB"/>
      <sheetName val="A-Mum"/>
      <sheetName val="ras"/>
      <sheetName val="BKCSTOCKVAL"/>
      <sheetName val="MAHSTOCKVAL"/>
      <sheetName val="Portfolio_Summary1"/>
      <sheetName val="Current_Bill_MB_ref1"/>
      <sheetName val="Meas_-Hotel_Part1"/>
      <sheetName val="Quotation"/>
      <sheetName val="RCC_Ret_ Wall"/>
      <sheetName val="IMPORT_T12"/>
      <sheetName val="KPM_DT"/>
      <sheetName val="Task"/>
      <sheetName val="M-2 Adjusted"/>
      <sheetName val="OpTrack"/>
      <sheetName val="DET0900"/>
      <sheetName val="CashFlow"/>
      <sheetName val="Theatre mgmt cont"/>
      <sheetName val="Training Deposits coding"/>
      <sheetName val="CARO"/>
      <sheetName val="Params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>
        <row r="65">
          <cell r="A65" t="str">
            <v>(II)</v>
          </cell>
        </row>
      </sheetData>
      <sheetData sheetId="109">
        <row r="65">
          <cell r="A65" t="str">
            <v>(II)</v>
          </cell>
        </row>
      </sheetData>
      <sheetData sheetId="110">
        <row r="65">
          <cell r="A65" t="str">
            <v>(II)</v>
          </cell>
        </row>
      </sheetData>
      <sheetData sheetId="111">
        <row r="65">
          <cell r="A65" t="str">
            <v>(II)</v>
          </cell>
        </row>
      </sheetData>
      <sheetData sheetId="112">
        <row r="65">
          <cell r="A65" t="str">
            <v>(II)</v>
          </cell>
        </row>
      </sheetData>
      <sheetData sheetId="113">
        <row r="65">
          <cell r="A65" t="str">
            <v>(II)</v>
          </cell>
        </row>
      </sheetData>
      <sheetData sheetId="114">
        <row r="65">
          <cell r="A65" t="str">
            <v>(II)</v>
          </cell>
        </row>
      </sheetData>
      <sheetData sheetId="115">
        <row r="65">
          <cell r="A65" t="str">
            <v>(II)</v>
          </cell>
        </row>
      </sheetData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93"/>
  <sheetViews>
    <sheetView tabSelected="1" workbookViewId="0">
      <selection activeCell="E33" sqref="E33"/>
    </sheetView>
  </sheetViews>
  <sheetFormatPr defaultColWidth="12.625" defaultRowHeight="15" customHeight="1" x14ac:dyDescent="0.2"/>
  <cols>
    <col min="1" max="2" width="3.5" customWidth="1"/>
    <col min="3" max="3" width="48.875" bestFit="1" customWidth="1"/>
    <col min="4" max="4" width="14.25" bestFit="1" customWidth="1"/>
    <col min="5" max="5" width="12.875" customWidth="1"/>
    <col min="6" max="6" width="14.125" customWidth="1"/>
    <col min="7" max="7" width="15" customWidth="1"/>
    <col min="8" max="8" width="11.125" bestFit="1" customWidth="1"/>
    <col min="9" max="9" width="15" customWidth="1"/>
    <col min="10" max="10" width="15.875" customWidth="1"/>
    <col min="11" max="11" width="7.625" customWidth="1"/>
    <col min="12" max="13" width="12.625" customWidth="1"/>
    <col min="14" max="14" width="11.75" customWidth="1"/>
    <col min="15" max="26" width="7.625" customWidth="1"/>
  </cols>
  <sheetData>
    <row r="1" spans="1:26" ht="47.25" x14ac:dyDescent="0.25">
      <c r="A1" s="1"/>
      <c r="B1" s="2"/>
      <c r="C1" s="3" t="s">
        <v>0</v>
      </c>
      <c r="D1" s="4" t="s">
        <v>296</v>
      </c>
      <c r="E1" s="4" t="s">
        <v>32</v>
      </c>
      <c r="F1" s="4" t="s">
        <v>33</v>
      </c>
      <c r="G1" s="5" t="s">
        <v>34</v>
      </c>
      <c r="H1" s="6"/>
      <c r="I1" s="7"/>
      <c r="J1" s="8"/>
      <c r="K1" s="9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5.75" x14ac:dyDescent="0.25">
      <c r="A2" s="11"/>
      <c r="B2" s="12"/>
      <c r="C2" s="13" t="s">
        <v>1</v>
      </c>
      <c r="D2" s="101">
        <v>1.48</v>
      </c>
      <c r="E2" s="102">
        <f t="shared" ref="E2" si="0">F2-D2</f>
        <v>4.0340000000000931E-3</v>
      </c>
      <c r="F2" s="102">
        <f t="shared" ref="F2:F10" si="1">G2/10^7</f>
        <v>1.4840340000000001</v>
      </c>
      <c r="G2" s="14">
        <f>'Land, Stamp Duty'!E13</f>
        <v>14840340</v>
      </c>
      <c r="H2" s="15">
        <f t="shared" ref="H2:H10" si="2">F2/$F$11%</f>
        <v>2.3527724059415358</v>
      </c>
      <c r="I2" s="16"/>
      <c r="J2" s="17"/>
      <c r="K2" s="18"/>
    </row>
    <row r="3" spans="1:26" ht="15.75" x14ac:dyDescent="0.25">
      <c r="A3" s="11"/>
      <c r="B3" s="12"/>
      <c r="C3" s="20" t="s">
        <v>2</v>
      </c>
      <c r="D3" s="101">
        <v>2.2400000000000002</v>
      </c>
      <c r="E3" s="102">
        <f t="shared" ref="E3:E10" si="3">F3-D3</f>
        <v>3.6317347999999994</v>
      </c>
      <c r="F3" s="102">
        <f t="shared" si="1"/>
        <v>5.8717347999999996</v>
      </c>
      <c r="G3" s="14">
        <f>'Rent Cost'!O55</f>
        <v>58717348</v>
      </c>
      <c r="H3" s="15">
        <f t="shared" si="2"/>
        <v>9.3089886164647453</v>
      </c>
      <c r="I3" s="16"/>
      <c r="J3" s="17"/>
      <c r="K3" s="18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5.75" x14ac:dyDescent="0.25">
      <c r="A4" s="22"/>
      <c r="B4" s="23"/>
      <c r="C4" s="20" t="s">
        <v>116</v>
      </c>
      <c r="D4" s="101">
        <v>10.14</v>
      </c>
      <c r="E4" s="102">
        <f t="shared" si="3"/>
        <v>23.654958399999998</v>
      </c>
      <c r="F4" s="102">
        <f t="shared" si="1"/>
        <v>33.794958399999999</v>
      </c>
      <c r="G4" s="24">
        <f>ROUND('Construction Area Statement'!J36,0)</f>
        <v>337949584</v>
      </c>
      <c r="H4" s="15">
        <f t="shared" si="2"/>
        <v>53.578183238026966</v>
      </c>
      <c r="I4" s="144">
        <f>D4/F4</f>
        <v>0.30004475460458035</v>
      </c>
      <c r="J4" s="17"/>
      <c r="K4" s="18"/>
    </row>
    <row r="5" spans="1:26" ht="15" customHeight="1" x14ac:dyDescent="0.25">
      <c r="A5" s="22"/>
      <c r="B5" s="23"/>
      <c r="C5" s="25" t="s">
        <v>3</v>
      </c>
      <c r="D5" s="101">
        <v>8.11</v>
      </c>
      <c r="E5" s="102">
        <f t="shared" si="3"/>
        <v>1.5757816800000004</v>
      </c>
      <c r="F5" s="102">
        <f t="shared" si="1"/>
        <v>9.6857816799999998</v>
      </c>
      <c r="G5" s="24">
        <f>'Construction Area Statement'!O19</f>
        <v>96857816.799999997</v>
      </c>
      <c r="H5" s="15">
        <f t="shared" si="2"/>
        <v>15.355739738225708</v>
      </c>
      <c r="I5" s="17"/>
      <c r="J5" s="17"/>
      <c r="K5" s="18"/>
    </row>
    <row r="6" spans="1:26" ht="15.75" x14ac:dyDescent="0.25">
      <c r="A6" s="22"/>
      <c r="B6" s="23"/>
      <c r="C6" s="26" t="s">
        <v>4</v>
      </c>
      <c r="D6" s="150">
        <v>0.72</v>
      </c>
      <c r="E6" s="153">
        <f>F6+F7+F8-D6</f>
        <v>6.4756115999999997</v>
      </c>
      <c r="F6" s="102">
        <f t="shared" si="1"/>
        <v>1.6897479</v>
      </c>
      <c r="G6" s="14">
        <f>ROUND(G4*5%,0)</f>
        <v>16897479</v>
      </c>
      <c r="H6" s="15">
        <f t="shared" si="2"/>
        <v>2.6789091301935519</v>
      </c>
      <c r="I6" s="17"/>
      <c r="J6" s="17"/>
      <c r="K6" s="18"/>
    </row>
    <row r="7" spans="1:26" ht="15.75" x14ac:dyDescent="0.25">
      <c r="A7" s="22"/>
      <c r="B7" s="23"/>
      <c r="C7" s="20" t="s">
        <v>5</v>
      </c>
      <c r="D7" s="151"/>
      <c r="E7" s="154"/>
      <c r="F7" s="102">
        <f t="shared" si="1"/>
        <v>2.0276974999999999</v>
      </c>
      <c r="G7" s="14">
        <f>ROUND(G4*6%,0)</f>
        <v>20276975</v>
      </c>
      <c r="H7" s="15">
        <f t="shared" si="2"/>
        <v>3.2146909879400587</v>
      </c>
      <c r="I7" s="17"/>
      <c r="J7" s="17"/>
      <c r="K7" s="18"/>
    </row>
    <row r="8" spans="1:26" ht="15.75" x14ac:dyDescent="0.25">
      <c r="A8" s="22"/>
      <c r="B8" s="23"/>
      <c r="C8" s="20" t="s">
        <v>6</v>
      </c>
      <c r="D8" s="152"/>
      <c r="E8" s="155"/>
      <c r="F8" s="102">
        <f t="shared" si="1"/>
        <v>3.4781662</v>
      </c>
      <c r="G8" s="14">
        <f>ROUND(G19*3%,0)</f>
        <v>34781662</v>
      </c>
      <c r="H8" s="15">
        <f t="shared" si="2"/>
        <v>5.5142493087345228</v>
      </c>
      <c r="I8" s="17"/>
      <c r="J8" s="17"/>
      <c r="K8" s="18"/>
      <c r="L8" s="27"/>
    </row>
    <row r="9" spans="1:26" ht="15.75" x14ac:dyDescent="0.25">
      <c r="A9" s="11"/>
      <c r="B9" s="12"/>
      <c r="C9" s="26" t="s">
        <v>7</v>
      </c>
      <c r="D9" s="101">
        <v>0.46</v>
      </c>
      <c r="E9" s="102">
        <f t="shared" si="3"/>
        <v>3.5700000000000003</v>
      </c>
      <c r="F9" s="102">
        <f t="shared" si="1"/>
        <v>4.03</v>
      </c>
      <c r="G9" s="14">
        <v>40300000</v>
      </c>
      <c r="H9" s="15">
        <f t="shared" si="2"/>
        <v>6.3891210012333879</v>
      </c>
      <c r="I9" s="17"/>
      <c r="J9" s="17"/>
      <c r="K9" s="18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.75" x14ac:dyDescent="0.25">
      <c r="A10" s="11"/>
      <c r="B10" s="12"/>
      <c r="C10" s="26" t="s">
        <v>290</v>
      </c>
      <c r="D10" s="101">
        <v>0</v>
      </c>
      <c r="E10" s="102">
        <f t="shared" si="3"/>
        <v>1.0138488000000001</v>
      </c>
      <c r="F10" s="102">
        <f t="shared" si="1"/>
        <v>1.0138488000000001</v>
      </c>
      <c r="G10" s="14">
        <f>ROUND(G4*3%,0)</f>
        <v>10138488</v>
      </c>
      <c r="H10" s="15">
        <f t="shared" si="2"/>
        <v>1.607345573239521</v>
      </c>
      <c r="I10" s="17"/>
      <c r="J10" s="17"/>
      <c r="K10" s="18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5.75" x14ac:dyDescent="0.25">
      <c r="A11" s="22"/>
      <c r="B11" s="23"/>
      <c r="C11" s="28" t="s">
        <v>8</v>
      </c>
      <c r="D11" s="100">
        <f>SUM(D2:D10)</f>
        <v>23.15</v>
      </c>
      <c r="E11" s="100">
        <f>SUM(E2:E10)</f>
        <v>39.925969279999997</v>
      </c>
      <c r="F11" s="100">
        <f>SUM(F2:F10)</f>
        <v>63.075969279999995</v>
      </c>
      <c r="G11" s="29">
        <f>SUM(G2:G10)</f>
        <v>630759692.79999995</v>
      </c>
      <c r="H11" s="15">
        <f>SUM(H2:H10)</f>
        <v>100</v>
      </c>
      <c r="I11" s="17"/>
      <c r="J11" s="17"/>
      <c r="K11" s="17"/>
    </row>
    <row r="12" spans="1:26" ht="15.75" x14ac:dyDescent="0.25">
      <c r="A12" s="30"/>
      <c r="B12" s="30"/>
      <c r="C12" s="31"/>
      <c r="D12" s="30"/>
      <c r="E12" s="70"/>
      <c r="F12" s="32"/>
      <c r="G12" s="32"/>
      <c r="H12" s="33"/>
      <c r="I12" s="16"/>
      <c r="J12" s="17"/>
      <c r="K12" s="18"/>
    </row>
    <row r="13" spans="1:26" ht="15.75" x14ac:dyDescent="0.25">
      <c r="A13" s="30"/>
      <c r="B13" s="30"/>
      <c r="C13" s="31"/>
      <c r="D13" s="30"/>
      <c r="E13" s="30"/>
      <c r="F13" s="30"/>
      <c r="G13" s="32"/>
      <c r="H13" s="30"/>
      <c r="I13" s="16"/>
      <c r="J13" s="17"/>
      <c r="K13" s="18"/>
    </row>
    <row r="14" spans="1:26" ht="36" customHeight="1" x14ac:dyDescent="0.25">
      <c r="A14" s="30"/>
      <c r="B14" s="34"/>
      <c r="C14" s="35" t="s">
        <v>9</v>
      </c>
      <c r="D14" s="3" t="s">
        <v>71</v>
      </c>
      <c r="E14" s="3" t="s">
        <v>10</v>
      </c>
      <c r="F14" s="36" t="s">
        <v>35</v>
      </c>
      <c r="G14" s="36" t="s">
        <v>36</v>
      </c>
      <c r="H14" s="36" t="s">
        <v>11</v>
      </c>
      <c r="I14" s="36" t="s">
        <v>12</v>
      </c>
    </row>
    <row r="15" spans="1:26" ht="16.5" x14ac:dyDescent="0.25">
      <c r="A15" s="30"/>
      <c r="B15" s="34"/>
      <c r="C15" s="37" t="s">
        <v>66</v>
      </c>
      <c r="D15" s="38">
        <f>'Unnsold Inventory'!A34</f>
        <v>33</v>
      </c>
      <c r="E15" s="38">
        <f>'Unnsold Inventory'!F35</f>
        <v>27604.493279999999</v>
      </c>
      <c r="F15" s="38">
        <v>42000</v>
      </c>
      <c r="G15" s="38">
        <f>E15*F15</f>
        <v>1159388717.76</v>
      </c>
      <c r="H15" s="38">
        <v>0</v>
      </c>
      <c r="I15" s="38">
        <v>0</v>
      </c>
    </row>
    <row r="16" spans="1:26" ht="16.5" x14ac:dyDescent="0.25">
      <c r="A16" s="30"/>
      <c r="B16" s="34"/>
      <c r="C16" s="37" t="s">
        <v>270</v>
      </c>
      <c r="D16" s="39">
        <f>'Tenant Inventory'!A52</f>
        <v>50</v>
      </c>
      <c r="E16" s="39">
        <f>'Tenant Inventory'!F53</f>
        <v>29012.747400000007</v>
      </c>
      <c r="F16" s="139">
        <v>0</v>
      </c>
      <c r="G16" s="139">
        <v>0</v>
      </c>
      <c r="H16" s="140">
        <v>0</v>
      </c>
      <c r="I16" s="140">
        <f t="shared" ref="I16" si="4">G16-H16</f>
        <v>0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6.5" x14ac:dyDescent="0.25">
      <c r="A17" s="30"/>
      <c r="B17" s="34"/>
      <c r="C17" s="37" t="s">
        <v>271</v>
      </c>
      <c r="D17" s="39">
        <f>'Tenant Inventory'!J7</f>
        <v>5</v>
      </c>
      <c r="E17" s="39">
        <f>'Tenant Inventory'!O8</f>
        <v>1698.7744799999998</v>
      </c>
      <c r="F17" s="139">
        <v>0</v>
      </c>
      <c r="G17" s="139">
        <v>0</v>
      </c>
      <c r="H17" s="140">
        <v>0</v>
      </c>
      <c r="I17" s="140">
        <f t="shared" ref="I17" si="5">G17-H17</f>
        <v>0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6.5" x14ac:dyDescent="0.25">
      <c r="A18" s="30"/>
      <c r="B18" s="34"/>
      <c r="C18" s="37" t="s">
        <v>77</v>
      </c>
      <c r="D18" s="39">
        <f>'Land Owner List'!A3</f>
        <v>2</v>
      </c>
      <c r="E18" s="39">
        <f>'Land Owner List'!F4</f>
        <v>2811.0185999999999</v>
      </c>
      <c r="F18" s="139">
        <v>0</v>
      </c>
      <c r="G18" s="139">
        <v>0</v>
      </c>
      <c r="H18" s="140">
        <v>0</v>
      </c>
      <c r="I18" s="140">
        <v>0</v>
      </c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6.5" x14ac:dyDescent="0.25">
      <c r="A19" s="30"/>
      <c r="B19" s="34"/>
      <c r="C19" s="40" t="s">
        <v>13</v>
      </c>
      <c r="D19" s="41">
        <f>SUM(D15:D18)</f>
        <v>90</v>
      </c>
      <c r="E19" s="41">
        <f>SUM(E15:E18)</f>
        <v>61127.033760000006</v>
      </c>
      <c r="F19" s="38"/>
      <c r="G19" s="38">
        <f t="shared" ref="G19:I19" si="6">SUM(G15:G18)</f>
        <v>1159388717.76</v>
      </c>
      <c r="H19" s="38">
        <f t="shared" si="6"/>
        <v>0</v>
      </c>
      <c r="I19" s="38">
        <f t="shared" si="6"/>
        <v>0</v>
      </c>
    </row>
    <row r="20" spans="1:26" ht="15.75" x14ac:dyDescent="0.25">
      <c r="A20" s="30"/>
      <c r="B20" s="34"/>
      <c r="C20" s="42" t="s">
        <v>14</v>
      </c>
      <c r="D20" s="43"/>
      <c r="E20" s="43"/>
      <c r="F20" s="44"/>
      <c r="G20" s="45">
        <f>G19/10^7</f>
        <v>115.938871776</v>
      </c>
      <c r="H20" s="45">
        <f>H19/10^7</f>
        <v>0</v>
      </c>
      <c r="I20" s="45">
        <f>I19/10^7</f>
        <v>0</v>
      </c>
    </row>
    <row r="21" spans="1:26" ht="15.75" customHeight="1" x14ac:dyDescent="0.25">
      <c r="A21" s="30"/>
      <c r="B21" s="30"/>
      <c r="C21" s="31"/>
      <c r="D21" s="30"/>
      <c r="E21" s="46"/>
      <c r="F21" s="46"/>
      <c r="G21" s="30"/>
      <c r="I21" s="17"/>
      <c r="J21" s="17"/>
      <c r="K21" s="18"/>
    </row>
    <row r="22" spans="1:26" ht="15.75" customHeight="1" x14ac:dyDescent="0.25">
      <c r="A22" s="30"/>
      <c r="B22" s="30"/>
      <c r="C22" s="47"/>
      <c r="D22" s="48"/>
      <c r="E22" s="49"/>
      <c r="F22" s="27"/>
      <c r="G22" s="17"/>
      <c r="H22" s="17"/>
      <c r="I22" s="18"/>
    </row>
    <row r="23" spans="1:26" ht="15.75" customHeight="1" x14ac:dyDescent="0.3">
      <c r="A23" s="30"/>
      <c r="B23" s="34"/>
      <c r="C23" s="42" t="s">
        <v>9</v>
      </c>
      <c r="D23" s="50" t="s">
        <v>37</v>
      </c>
      <c r="E23" s="51"/>
      <c r="G23" s="17"/>
      <c r="H23" s="17"/>
      <c r="I23" s="18"/>
    </row>
    <row r="24" spans="1:26" ht="15.75" customHeight="1" x14ac:dyDescent="0.25">
      <c r="A24" s="30"/>
      <c r="B24" s="34"/>
      <c r="C24" s="52" t="s">
        <v>15</v>
      </c>
      <c r="D24" s="53">
        <f>G20</f>
        <v>115.938871776</v>
      </c>
      <c r="E24" s="54"/>
      <c r="G24" s="17"/>
      <c r="H24" s="17"/>
      <c r="I24" s="18"/>
    </row>
    <row r="25" spans="1:26" ht="15.75" customHeight="1" x14ac:dyDescent="0.25">
      <c r="A25" s="30"/>
      <c r="B25" s="34"/>
      <c r="C25" s="55" t="s">
        <v>16</v>
      </c>
      <c r="D25" s="53">
        <f>F11</f>
        <v>63.075969279999995</v>
      </c>
      <c r="E25" s="54"/>
      <c r="G25" s="17"/>
      <c r="H25" s="17"/>
      <c r="I25" s="18"/>
    </row>
    <row r="26" spans="1:26" ht="15.75" customHeight="1" x14ac:dyDescent="0.25">
      <c r="A26" s="30"/>
      <c r="B26" s="34"/>
      <c r="C26" s="52" t="s">
        <v>17</v>
      </c>
      <c r="D26" s="53">
        <f>D24-D25</f>
        <v>52.862902496000004</v>
      </c>
      <c r="E26" s="54"/>
      <c r="G26" s="17"/>
      <c r="H26" s="17"/>
      <c r="I26" s="18"/>
    </row>
    <row r="27" spans="1:26" ht="15.75" customHeight="1" x14ac:dyDescent="0.25">
      <c r="A27" s="30"/>
      <c r="B27" s="34"/>
      <c r="C27" s="42"/>
      <c r="D27" s="43"/>
      <c r="E27" s="30"/>
      <c r="G27" s="17"/>
      <c r="H27" s="17"/>
      <c r="I27" s="18"/>
    </row>
    <row r="28" spans="1:26" ht="15.75" customHeight="1" x14ac:dyDescent="0.25">
      <c r="A28" s="30"/>
      <c r="B28" s="34"/>
      <c r="C28" s="52" t="s">
        <v>18</v>
      </c>
      <c r="D28" s="43"/>
      <c r="E28" s="30"/>
      <c r="G28" s="17"/>
      <c r="H28" s="17"/>
      <c r="I28" s="18"/>
    </row>
    <row r="29" spans="1:26" ht="15.75" customHeight="1" x14ac:dyDescent="0.25">
      <c r="A29" s="30"/>
      <c r="B29" s="34"/>
      <c r="C29" s="55" t="s">
        <v>19</v>
      </c>
      <c r="D29" s="43">
        <f>ROUND(D26*0.3,2)</f>
        <v>15.86</v>
      </c>
      <c r="E29" s="30"/>
      <c r="G29" s="17"/>
      <c r="H29" s="17"/>
      <c r="I29" s="18"/>
    </row>
    <row r="30" spans="1:26" ht="15.75" customHeight="1" x14ac:dyDescent="0.25">
      <c r="A30" s="30"/>
      <c r="B30" s="34"/>
      <c r="C30" s="52" t="s">
        <v>20</v>
      </c>
      <c r="D30" s="53">
        <f>D26-D29</f>
        <v>37.002902496000004</v>
      </c>
      <c r="E30" s="54"/>
      <c r="G30" s="17"/>
      <c r="H30" s="17"/>
      <c r="I30" s="18"/>
    </row>
    <row r="31" spans="1:26" ht="15.75" customHeight="1" x14ac:dyDescent="0.25">
      <c r="A31" s="30"/>
      <c r="B31" s="34"/>
      <c r="C31" s="56" t="s">
        <v>295</v>
      </c>
      <c r="D31" s="57">
        <f>PV(8%,5,0,-D30)</f>
        <v>25.183553680255923</v>
      </c>
      <c r="E31" s="58"/>
      <c r="G31" s="17"/>
      <c r="H31" s="17"/>
      <c r="I31" s="18"/>
    </row>
    <row r="32" spans="1:26" ht="15.75" customHeight="1" x14ac:dyDescent="0.25">
      <c r="A32" s="30"/>
      <c r="B32" s="34"/>
      <c r="C32" s="59" t="s">
        <v>21</v>
      </c>
      <c r="D32" s="43"/>
      <c r="E32" s="30"/>
      <c r="G32" s="17"/>
      <c r="H32" s="17"/>
      <c r="I32" s="18"/>
    </row>
    <row r="33" spans="1:11" ht="15.75" customHeight="1" x14ac:dyDescent="0.25">
      <c r="A33" s="30"/>
      <c r="B33" s="34"/>
      <c r="C33" s="56" t="s">
        <v>22</v>
      </c>
      <c r="D33" s="44">
        <f>D11</f>
        <v>23.15</v>
      </c>
      <c r="E33" s="46"/>
      <c r="G33" s="17"/>
      <c r="H33" s="17"/>
      <c r="I33" s="18"/>
    </row>
    <row r="34" spans="1:11" ht="15.75" customHeight="1" x14ac:dyDescent="0.25">
      <c r="A34" s="30"/>
      <c r="B34" s="34"/>
      <c r="C34" s="56" t="s">
        <v>23</v>
      </c>
      <c r="D34" s="43"/>
      <c r="E34" s="30"/>
      <c r="G34" s="17"/>
      <c r="H34" s="17"/>
      <c r="I34" s="18"/>
    </row>
    <row r="35" spans="1:11" ht="15.75" customHeight="1" x14ac:dyDescent="0.25">
      <c r="A35" s="30"/>
      <c r="B35" s="34"/>
      <c r="C35" s="59" t="s">
        <v>24</v>
      </c>
      <c r="D35" s="44">
        <f>H20</f>
        <v>0</v>
      </c>
      <c r="E35" s="46"/>
      <c r="G35" s="17"/>
      <c r="H35" s="17"/>
      <c r="I35" s="18"/>
    </row>
    <row r="36" spans="1:11" ht="15.75" customHeight="1" x14ac:dyDescent="0.25">
      <c r="A36" s="30"/>
      <c r="B36" s="34"/>
      <c r="C36" s="47"/>
      <c r="D36" s="43"/>
      <c r="E36" s="30"/>
      <c r="G36" s="17"/>
      <c r="H36" s="17"/>
      <c r="I36" s="18"/>
    </row>
    <row r="37" spans="1:11" ht="15.75" customHeight="1" x14ac:dyDescent="0.25">
      <c r="A37" s="30"/>
      <c r="B37" s="34"/>
      <c r="C37" s="56" t="s">
        <v>25</v>
      </c>
      <c r="D37" s="60">
        <f>D31+D33-D35</f>
        <v>48.333553680255918</v>
      </c>
      <c r="E37" s="61"/>
      <c r="G37" s="17"/>
      <c r="H37" s="17"/>
      <c r="I37" s="18"/>
    </row>
    <row r="38" spans="1:11" ht="15.75" customHeight="1" x14ac:dyDescent="0.25">
      <c r="A38" s="30"/>
      <c r="B38" s="34"/>
      <c r="C38" s="59" t="s">
        <v>26</v>
      </c>
      <c r="D38" s="60">
        <f>D37*0.9</f>
        <v>43.500198312230324</v>
      </c>
      <c r="E38" s="61"/>
      <c r="G38" s="17"/>
      <c r="H38" s="17"/>
      <c r="I38" s="18"/>
    </row>
    <row r="39" spans="1:11" ht="15.75" customHeight="1" x14ac:dyDescent="0.25">
      <c r="A39" s="30"/>
      <c r="B39" s="34"/>
      <c r="C39" s="56" t="s">
        <v>27</v>
      </c>
      <c r="D39" s="60">
        <f>D37*0.8</f>
        <v>38.666842944204738</v>
      </c>
      <c r="E39" s="61"/>
      <c r="G39" s="17"/>
      <c r="H39" s="17"/>
      <c r="I39" s="18"/>
    </row>
    <row r="40" spans="1:11" ht="15.75" customHeight="1" x14ac:dyDescent="0.25">
      <c r="C40" s="10"/>
      <c r="I40" s="17"/>
      <c r="J40" s="17"/>
      <c r="K40" s="18"/>
    </row>
    <row r="41" spans="1:11" ht="15.75" customHeight="1" x14ac:dyDescent="0.25">
      <c r="C41" s="10"/>
      <c r="I41" s="17"/>
      <c r="J41" s="17"/>
      <c r="K41" s="18"/>
    </row>
    <row r="42" spans="1:11" ht="15.75" customHeight="1" x14ac:dyDescent="0.25">
      <c r="C42" s="10"/>
      <c r="I42" s="17"/>
      <c r="J42" s="17"/>
      <c r="K42" s="18"/>
    </row>
    <row r="43" spans="1:11" ht="15.75" customHeight="1" x14ac:dyDescent="0.25">
      <c r="C43" s="10"/>
      <c r="I43" s="17"/>
      <c r="J43" s="17"/>
      <c r="K43" s="18"/>
    </row>
    <row r="44" spans="1:11" ht="15.75" customHeight="1" x14ac:dyDescent="0.25">
      <c r="C44" s="10"/>
      <c r="I44" s="17"/>
      <c r="J44" s="17"/>
      <c r="K44" s="18"/>
    </row>
    <row r="45" spans="1:11" ht="15.75" customHeight="1" x14ac:dyDescent="0.25">
      <c r="C45" s="10"/>
      <c r="I45" s="17"/>
      <c r="J45" s="17"/>
      <c r="K45" s="18"/>
    </row>
    <row r="46" spans="1:11" ht="15.75" customHeight="1" x14ac:dyDescent="0.25">
      <c r="C46" s="10"/>
      <c r="I46" s="17"/>
      <c r="J46" s="17"/>
      <c r="K46" s="18"/>
    </row>
    <row r="47" spans="1:11" ht="15.75" customHeight="1" x14ac:dyDescent="0.25">
      <c r="C47" s="10"/>
      <c r="I47" s="17"/>
      <c r="J47" s="17"/>
      <c r="K47" s="18"/>
    </row>
    <row r="48" spans="1:11" ht="15.75" customHeight="1" x14ac:dyDescent="0.25">
      <c r="C48" s="10"/>
      <c r="I48" s="17"/>
      <c r="J48" s="17"/>
      <c r="K48" s="18"/>
    </row>
    <row r="49" spans="3:11" ht="15.75" customHeight="1" x14ac:dyDescent="0.25">
      <c r="C49" s="10"/>
      <c r="I49" s="17"/>
      <c r="J49" s="17"/>
      <c r="K49" s="18"/>
    </row>
    <row r="50" spans="3:11" ht="15.75" customHeight="1" x14ac:dyDescent="0.25">
      <c r="C50" s="10"/>
      <c r="I50" s="17"/>
      <c r="J50" s="17"/>
      <c r="K50" s="18"/>
    </row>
    <row r="51" spans="3:11" ht="15.75" customHeight="1" x14ac:dyDescent="0.25">
      <c r="C51" s="10"/>
      <c r="I51" s="17"/>
      <c r="J51" s="17"/>
      <c r="K51" s="18"/>
    </row>
    <row r="52" spans="3:11" ht="15.75" customHeight="1" x14ac:dyDescent="0.25">
      <c r="C52" s="10"/>
      <c r="I52" s="17"/>
      <c r="J52" s="17"/>
      <c r="K52" s="18"/>
    </row>
    <row r="53" spans="3:11" ht="15.75" customHeight="1" x14ac:dyDescent="0.25">
      <c r="C53" s="10"/>
      <c r="I53" s="17"/>
      <c r="J53" s="17"/>
      <c r="K53" s="18"/>
    </row>
    <row r="54" spans="3:11" ht="15.75" customHeight="1" x14ac:dyDescent="0.25">
      <c r="C54" s="10"/>
      <c r="I54" s="17"/>
      <c r="J54" s="17"/>
      <c r="K54" s="18"/>
    </row>
    <row r="55" spans="3:11" ht="15.75" customHeight="1" x14ac:dyDescent="0.25">
      <c r="C55" s="10"/>
      <c r="I55" s="17"/>
      <c r="J55" s="17"/>
      <c r="K55" s="18"/>
    </row>
    <row r="56" spans="3:11" ht="15.75" customHeight="1" x14ac:dyDescent="0.25">
      <c r="C56" s="10"/>
      <c r="I56" s="17"/>
      <c r="J56" s="17"/>
      <c r="K56" s="18"/>
    </row>
    <row r="57" spans="3:11" ht="15.75" customHeight="1" x14ac:dyDescent="0.25">
      <c r="C57" s="10"/>
      <c r="I57" s="17"/>
      <c r="J57" s="17"/>
      <c r="K57" s="18"/>
    </row>
    <row r="58" spans="3:11" ht="15.75" customHeight="1" x14ac:dyDescent="0.25">
      <c r="C58" s="10"/>
      <c r="I58" s="17"/>
      <c r="J58" s="17"/>
      <c r="K58" s="18"/>
    </row>
    <row r="59" spans="3:11" ht="15.75" customHeight="1" x14ac:dyDescent="0.25">
      <c r="C59" s="10"/>
      <c r="I59" s="17"/>
      <c r="J59" s="17"/>
      <c r="K59" s="18"/>
    </row>
    <row r="60" spans="3:11" ht="15.75" customHeight="1" x14ac:dyDescent="0.25">
      <c r="C60" s="10"/>
      <c r="I60" s="17"/>
      <c r="J60" s="17"/>
      <c r="K60" s="18"/>
    </row>
    <row r="61" spans="3:11" ht="15.75" customHeight="1" x14ac:dyDescent="0.25">
      <c r="C61" s="10"/>
      <c r="I61" s="17"/>
      <c r="J61" s="17"/>
      <c r="K61" s="18"/>
    </row>
    <row r="62" spans="3:11" ht="15.75" customHeight="1" x14ac:dyDescent="0.25">
      <c r="C62" s="10"/>
      <c r="I62" s="17"/>
      <c r="J62" s="17"/>
      <c r="K62" s="18"/>
    </row>
    <row r="63" spans="3:11" ht="15.75" customHeight="1" x14ac:dyDescent="0.25">
      <c r="C63" s="10"/>
      <c r="I63" s="17"/>
      <c r="J63" s="17"/>
      <c r="K63" s="18"/>
    </row>
    <row r="64" spans="3:11" ht="15.75" customHeight="1" x14ac:dyDescent="0.25">
      <c r="C64" s="10"/>
      <c r="I64" s="17"/>
      <c r="J64" s="17"/>
      <c r="K64" s="18"/>
    </row>
    <row r="65" spans="3:11" ht="15.75" customHeight="1" x14ac:dyDescent="0.25">
      <c r="C65" s="10"/>
      <c r="I65" s="17"/>
      <c r="J65" s="17"/>
      <c r="K65" s="18"/>
    </row>
    <row r="66" spans="3:11" ht="15.75" customHeight="1" x14ac:dyDescent="0.25">
      <c r="C66" s="10"/>
      <c r="I66" s="17"/>
      <c r="J66" s="17"/>
      <c r="K66" s="18"/>
    </row>
    <row r="67" spans="3:11" ht="15.75" customHeight="1" x14ac:dyDescent="0.25">
      <c r="C67" s="10"/>
      <c r="I67" s="17"/>
      <c r="J67" s="17"/>
      <c r="K67" s="18"/>
    </row>
    <row r="68" spans="3:11" ht="15.75" customHeight="1" x14ac:dyDescent="0.25">
      <c r="C68" s="10"/>
      <c r="I68" s="17"/>
      <c r="J68" s="17"/>
      <c r="K68" s="18"/>
    </row>
    <row r="69" spans="3:11" ht="15.75" customHeight="1" x14ac:dyDescent="0.25">
      <c r="C69" s="10"/>
      <c r="I69" s="17"/>
      <c r="J69" s="17"/>
      <c r="K69" s="18"/>
    </row>
    <row r="70" spans="3:11" ht="15.75" customHeight="1" x14ac:dyDescent="0.25">
      <c r="C70" s="10"/>
      <c r="I70" s="17"/>
      <c r="J70" s="17"/>
      <c r="K70" s="18"/>
    </row>
    <row r="71" spans="3:11" ht="15.75" customHeight="1" x14ac:dyDescent="0.25">
      <c r="C71" s="10"/>
      <c r="I71" s="17"/>
      <c r="J71" s="17"/>
      <c r="K71" s="18"/>
    </row>
    <row r="72" spans="3:11" ht="15.75" customHeight="1" x14ac:dyDescent="0.25">
      <c r="C72" s="10"/>
      <c r="I72" s="17"/>
      <c r="J72" s="17"/>
      <c r="K72" s="18"/>
    </row>
    <row r="73" spans="3:11" ht="15.75" customHeight="1" x14ac:dyDescent="0.25">
      <c r="C73" s="10"/>
      <c r="I73" s="17"/>
      <c r="J73" s="17"/>
      <c r="K73" s="18"/>
    </row>
    <row r="74" spans="3:11" ht="15.75" customHeight="1" x14ac:dyDescent="0.25">
      <c r="C74" s="10"/>
      <c r="I74" s="17"/>
      <c r="J74" s="17"/>
      <c r="K74" s="18"/>
    </row>
    <row r="75" spans="3:11" ht="15.75" customHeight="1" x14ac:dyDescent="0.25">
      <c r="C75" s="10"/>
      <c r="I75" s="17"/>
      <c r="J75" s="17"/>
      <c r="K75" s="18"/>
    </row>
    <row r="76" spans="3:11" ht="15.75" customHeight="1" x14ac:dyDescent="0.25">
      <c r="C76" s="10"/>
      <c r="I76" s="17"/>
      <c r="J76" s="17"/>
      <c r="K76" s="18"/>
    </row>
    <row r="77" spans="3:11" ht="15.75" customHeight="1" x14ac:dyDescent="0.25">
      <c r="C77" s="10"/>
      <c r="I77" s="17"/>
      <c r="J77" s="17"/>
      <c r="K77" s="18"/>
    </row>
    <row r="78" spans="3:11" ht="15.75" customHeight="1" x14ac:dyDescent="0.25">
      <c r="C78" s="10"/>
      <c r="I78" s="17"/>
      <c r="J78" s="17"/>
      <c r="K78" s="18"/>
    </row>
    <row r="79" spans="3:11" ht="15.75" customHeight="1" x14ac:dyDescent="0.25">
      <c r="C79" s="10"/>
      <c r="I79" s="17"/>
      <c r="J79" s="17"/>
      <c r="K79" s="18"/>
    </row>
    <row r="80" spans="3:11" ht="15.75" customHeight="1" x14ac:dyDescent="0.25">
      <c r="C80" s="10"/>
      <c r="I80" s="17"/>
      <c r="J80" s="17"/>
      <c r="K80" s="18"/>
    </row>
    <row r="81" spans="3:11" ht="15.75" customHeight="1" x14ac:dyDescent="0.25">
      <c r="C81" s="10"/>
      <c r="I81" s="17"/>
      <c r="J81" s="17"/>
      <c r="K81" s="18"/>
    </row>
    <row r="82" spans="3:11" ht="15.75" customHeight="1" x14ac:dyDescent="0.25">
      <c r="C82" s="10"/>
      <c r="I82" s="17"/>
      <c r="J82" s="17"/>
      <c r="K82" s="18"/>
    </row>
    <row r="83" spans="3:11" ht="15.75" customHeight="1" x14ac:dyDescent="0.25">
      <c r="C83" s="10"/>
      <c r="I83" s="17"/>
      <c r="J83" s="17"/>
      <c r="K83" s="18"/>
    </row>
    <row r="84" spans="3:11" ht="15.75" customHeight="1" x14ac:dyDescent="0.25">
      <c r="C84" s="10"/>
      <c r="I84" s="17"/>
      <c r="J84" s="17"/>
      <c r="K84" s="18"/>
    </row>
    <row r="85" spans="3:11" ht="15.75" customHeight="1" x14ac:dyDescent="0.25">
      <c r="C85" s="10"/>
      <c r="I85" s="17"/>
      <c r="J85" s="17"/>
      <c r="K85" s="18"/>
    </row>
    <row r="86" spans="3:11" ht="15.75" customHeight="1" x14ac:dyDescent="0.25">
      <c r="C86" s="10"/>
      <c r="I86" s="17"/>
      <c r="J86" s="17"/>
      <c r="K86" s="18"/>
    </row>
    <row r="87" spans="3:11" ht="15.75" customHeight="1" x14ac:dyDescent="0.25">
      <c r="C87" s="10"/>
      <c r="I87" s="17"/>
      <c r="J87" s="17"/>
      <c r="K87" s="18"/>
    </row>
    <row r="88" spans="3:11" ht="15.75" customHeight="1" x14ac:dyDescent="0.25">
      <c r="C88" s="10"/>
      <c r="I88" s="17"/>
      <c r="J88" s="17"/>
      <c r="K88" s="18"/>
    </row>
    <row r="89" spans="3:11" ht="15.75" customHeight="1" x14ac:dyDescent="0.25">
      <c r="C89" s="10"/>
      <c r="I89" s="17"/>
      <c r="J89" s="17"/>
      <c r="K89" s="18"/>
    </row>
    <row r="90" spans="3:11" ht="15.75" customHeight="1" x14ac:dyDescent="0.25">
      <c r="C90" s="10"/>
      <c r="I90" s="17"/>
      <c r="J90" s="17"/>
      <c r="K90" s="18"/>
    </row>
    <row r="91" spans="3:11" ht="15.75" customHeight="1" x14ac:dyDescent="0.25">
      <c r="C91" s="10"/>
      <c r="I91" s="17"/>
      <c r="J91" s="17"/>
      <c r="K91" s="18"/>
    </row>
    <row r="92" spans="3:11" ht="15.75" customHeight="1" x14ac:dyDescent="0.25">
      <c r="C92" s="10"/>
      <c r="I92" s="17"/>
      <c r="J92" s="17"/>
      <c r="K92" s="18"/>
    </row>
    <row r="93" spans="3:11" ht="15.75" customHeight="1" x14ac:dyDescent="0.25">
      <c r="C93" s="10"/>
      <c r="I93" s="17"/>
      <c r="J93" s="17"/>
      <c r="K93" s="18"/>
    </row>
    <row r="94" spans="3:11" ht="15.75" customHeight="1" x14ac:dyDescent="0.25">
      <c r="C94" s="10"/>
      <c r="I94" s="17"/>
      <c r="J94" s="17"/>
      <c r="K94" s="18"/>
    </row>
    <row r="95" spans="3:11" ht="15.75" customHeight="1" x14ac:dyDescent="0.25">
      <c r="C95" s="10"/>
      <c r="I95" s="17"/>
      <c r="J95" s="17"/>
      <c r="K95" s="18"/>
    </row>
    <row r="96" spans="3:11" ht="15.75" customHeight="1" x14ac:dyDescent="0.25">
      <c r="C96" s="10"/>
      <c r="I96" s="17"/>
      <c r="J96" s="17"/>
      <c r="K96" s="18"/>
    </row>
    <row r="97" spans="3:11" ht="15.75" customHeight="1" x14ac:dyDescent="0.25">
      <c r="C97" s="10"/>
      <c r="I97" s="17"/>
      <c r="J97" s="17"/>
      <c r="K97" s="18"/>
    </row>
    <row r="98" spans="3:11" ht="15.75" customHeight="1" x14ac:dyDescent="0.25">
      <c r="C98" s="10"/>
      <c r="I98" s="17"/>
      <c r="J98" s="17"/>
      <c r="K98" s="18"/>
    </row>
    <row r="99" spans="3:11" ht="15.75" customHeight="1" x14ac:dyDescent="0.25">
      <c r="C99" s="10"/>
      <c r="I99" s="17"/>
      <c r="J99" s="17"/>
      <c r="K99" s="18"/>
    </row>
    <row r="100" spans="3:11" ht="15.75" customHeight="1" x14ac:dyDescent="0.25">
      <c r="C100" s="10"/>
      <c r="I100" s="17"/>
      <c r="J100" s="17"/>
      <c r="K100" s="18"/>
    </row>
    <row r="101" spans="3:11" ht="15.75" customHeight="1" x14ac:dyDescent="0.25">
      <c r="C101" s="10"/>
      <c r="I101" s="17"/>
      <c r="J101" s="17"/>
      <c r="K101" s="18"/>
    </row>
    <row r="102" spans="3:11" ht="15.75" customHeight="1" x14ac:dyDescent="0.25">
      <c r="C102" s="10"/>
      <c r="I102" s="17"/>
      <c r="J102" s="17"/>
      <c r="K102" s="18"/>
    </row>
    <row r="103" spans="3:11" ht="15.75" customHeight="1" x14ac:dyDescent="0.25">
      <c r="C103" s="10"/>
      <c r="I103" s="17"/>
      <c r="J103" s="17"/>
      <c r="K103" s="18"/>
    </row>
    <row r="104" spans="3:11" ht="15.75" customHeight="1" x14ac:dyDescent="0.25">
      <c r="C104" s="10"/>
      <c r="I104" s="17"/>
      <c r="J104" s="17"/>
      <c r="K104" s="18"/>
    </row>
    <row r="105" spans="3:11" ht="15.75" customHeight="1" x14ac:dyDescent="0.25">
      <c r="C105" s="10"/>
      <c r="I105" s="17"/>
      <c r="J105" s="17"/>
      <c r="K105" s="18"/>
    </row>
    <row r="106" spans="3:11" ht="15.75" customHeight="1" x14ac:dyDescent="0.25">
      <c r="C106" s="10"/>
      <c r="I106" s="17"/>
      <c r="J106" s="17"/>
      <c r="K106" s="18"/>
    </row>
    <row r="107" spans="3:11" ht="15.75" customHeight="1" x14ac:dyDescent="0.25">
      <c r="C107" s="10"/>
      <c r="I107" s="17"/>
      <c r="J107" s="17"/>
      <c r="K107" s="18"/>
    </row>
    <row r="108" spans="3:11" ht="15.75" customHeight="1" x14ac:dyDescent="0.25">
      <c r="C108" s="10"/>
      <c r="I108" s="17"/>
      <c r="J108" s="17"/>
      <c r="K108" s="18"/>
    </row>
    <row r="109" spans="3:11" ht="15.75" customHeight="1" x14ac:dyDescent="0.25">
      <c r="C109" s="10"/>
      <c r="I109" s="17"/>
      <c r="J109" s="17"/>
      <c r="K109" s="18"/>
    </row>
    <row r="110" spans="3:11" ht="15.75" customHeight="1" x14ac:dyDescent="0.25">
      <c r="C110" s="10"/>
      <c r="I110" s="17"/>
      <c r="J110" s="17"/>
      <c r="K110" s="18"/>
    </row>
    <row r="111" spans="3:11" ht="15.75" customHeight="1" x14ac:dyDescent="0.25">
      <c r="C111" s="10"/>
      <c r="I111" s="17"/>
      <c r="J111" s="17"/>
      <c r="K111" s="18"/>
    </row>
    <row r="112" spans="3:11" ht="15.75" customHeight="1" x14ac:dyDescent="0.25">
      <c r="C112" s="10"/>
      <c r="I112" s="17"/>
      <c r="J112" s="17"/>
      <c r="K112" s="18"/>
    </row>
    <row r="113" spans="3:11" ht="15.75" customHeight="1" x14ac:dyDescent="0.25">
      <c r="C113" s="10"/>
      <c r="I113" s="17"/>
      <c r="J113" s="17"/>
      <c r="K113" s="18"/>
    </row>
    <row r="114" spans="3:11" ht="15.75" customHeight="1" x14ac:dyDescent="0.25">
      <c r="C114" s="10"/>
      <c r="I114" s="17"/>
      <c r="J114" s="17"/>
      <c r="K114" s="18"/>
    </row>
    <row r="115" spans="3:11" ht="15.75" customHeight="1" x14ac:dyDescent="0.25">
      <c r="C115" s="10"/>
      <c r="I115" s="17"/>
      <c r="J115" s="17"/>
      <c r="K115" s="18"/>
    </row>
    <row r="116" spans="3:11" ht="15.75" customHeight="1" x14ac:dyDescent="0.25">
      <c r="C116" s="10"/>
      <c r="I116" s="17"/>
      <c r="J116" s="17"/>
      <c r="K116" s="18"/>
    </row>
    <row r="117" spans="3:11" ht="15.75" customHeight="1" x14ac:dyDescent="0.25">
      <c r="C117" s="10"/>
      <c r="I117" s="17"/>
      <c r="J117" s="17"/>
      <c r="K117" s="18"/>
    </row>
    <row r="118" spans="3:11" ht="15.75" customHeight="1" x14ac:dyDescent="0.25">
      <c r="C118" s="10"/>
      <c r="I118" s="17"/>
      <c r="J118" s="17"/>
      <c r="K118" s="18"/>
    </row>
    <row r="119" spans="3:11" ht="15.75" customHeight="1" x14ac:dyDescent="0.25">
      <c r="C119" s="10"/>
      <c r="I119" s="17"/>
      <c r="J119" s="17"/>
      <c r="K119" s="18"/>
    </row>
    <row r="120" spans="3:11" ht="15.75" customHeight="1" x14ac:dyDescent="0.25">
      <c r="C120" s="10"/>
      <c r="I120" s="17"/>
      <c r="J120" s="17"/>
      <c r="K120" s="18"/>
    </row>
    <row r="121" spans="3:11" ht="15.75" customHeight="1" x14ac:dyDescent="0.25">
      <c r="C121" s="10"/>
      <c r="I121" s="17"/>
      <c r="J121" s="17"/>
      <c r="K121" s="18"/>
    </row>
    <row r="122" spans="3:11" ht="15.75" customHeight="1" x14ac:dyDescent="0.25">
      <c r="C122" s="10"/>
      <c r="I122" s="17"/>
      <c r="J122" s="17"/>
      <c r="K122" s="18"/>
    </row>
    <row r="123" spans="3:11" ht="15.75" customHeight="1" x14ac:dyDescent="0.25">
      <c r="C123" s="10"/>
      <c r="I123" s="17"/>
      <c r="J123" s="17"/>
      <c r="K123" s="18"/>
    </row>
    <row r="124" spans="3:11" ht="15.75" customHeight="1" x14ac:dyDescent="0.25">
      <c r="C124" s="10"/>
      <c r="I124" s="17"/>
      <c r="J124" s="17"/>
      <c r="K124" s="18"/>
    </row>
    <row r="125" spans="3:11" ht="15.75" customHeight="1" x14ac:dyDescent="0.25">
      <c r="C125" s="10"/>
      <c r="I125" s="17"/>
      <c r="J125" s="17"/>
      <c r="K125" s="18"/>
    </row>
    <row r="126" spans="3:11" ht="15.75" customHeight="1" x14ac:dyDescent="0.25">
      <c r="C126" s="10"/>
      <c r="I126" s="17"/>
      <c r="J126" s="17"/>
      <c r="K126" s="18"/>
    </row>
    <row r="127" spans="3:11" ht="15.75" customHeight="1" x14ac:dyDescent="0.25">
      <c r="C127" s="10"/>
      <c r="I127" s="17"/>
      <c r="J127" s="17"/>
      <c r="K127" s="18"/>
    </row>
    <row r="128" spans="3:11" ht="15.75" customHeight="1" x14ac:dyDescent="0.25">
      <c r="C128" s="10"/>
      <c r="I128" s="17"/>
      <c r="J128" s="17"/>
      <c r="K128" s="18"/>
    </row>
    <row r="129" spans="3:11" ht="15.75" customHeight="1" x14ac:dyDescent="0.25">
      <c r="C129" s="10"/>
      <c r="I129" s="17"/>
      <c r="J129" s="17"/>
      <c r="K129" s="18"/>
    </row>
    <row r="130" spans="3:11" ht="15.75" customHeight="1" x14ac:dyDescent="0.25">
      <c r="C130" s="10"/>
      <c r="I130" s="17"/>
      <c r="J130" s="17"/>
      <c r="K130" s="18"/>
    </row>
    <row r="131" spans="3:11" ht="15.75" customHeight="1" x14ac:dyDescent="0.25">
      <c r="C131" s="10"/>
      <c r="I131" s="17"/>
      <c r="J131" s="17"/>
      <c r="K131" s="18"/>
    </row>
    <row r="132" spans="3:11" ht="15.75" customHeight="1" x14ac:dyDescent="0.25">
      <c r="C132" s="10"/>
      <c r="I132" s="17"/>
      <c r="J132" s="17"/>
      <c r="K132" s="18"/>
    </row>
    <row r="133" spans="3:11" ht="15.75" customHeight="1" x14ac:dyDescent="0.25">
      <c r="C133" s="10"/>
      <c r="I133" s="17"/>
      <c r="J133" s="17"/>
      <c r="K133" s="18"/>
    </row>
    <row r="134" spans="3:11" ht="15.75" customHeight="1" x14ac:dyDescent="0.25">
      <c r="C134" s="10"/>
      <c r="I134" s="17"/>
      <c r="J134" s="17"/>
      <c r="K134" s="18"/>
    </row>
    <row r="135" spans="3:11" ht="15.75" customHeight="1" x14ac:dyDescent="0.25">
      <c r="C135" s="10"/>
      <c r="I135" s="17"/>
      <c r="J135" s="17"/>
      <c r="K135" s="18"/>
    </row>
    <row r="136" spans="3:11" ht="15.75" customHeight="1" x14ac:dyDescent="0.25">
      <c r="C136" s="10"/>
      <c r="I136" s="17"/>
      <c r="J136" s="17"/>
      <c r="K136" s="18"/>
    </row>
    <row r="137" spans="3:11" ht="15.75" customHeight="1" x14ac:dyDescent="0.25">
      <c r="C137" s="10"/>
      <c r="I137" s="17"/>
      <c r="J137" s="17"/>
      <c r="K137" s="18"/>
    </row>
    <row r="138" spans="3:11" ht="15.75" customHeight="1" x14ac:dyDescent="0.25">
      <c r="C138" s="10"/>
      <c r="I138" s="17"/>
      <c r="J138" s="17"/>
      <c r="K138" s="18"/>
    </row>
    <row r="139" spans="3:11" ht="15.75" customHeight="1" x14ac:dyDescent="0.25">
      <c r="C139" s="10"/>
      <c r="I139" s="17"/>
      <c r="J139" s="17"/>
      <c r="K139" s="18"/>
    </row>
    <row r="140" spans="3:11" ht="15.75" customHeight="1" x14ac:dyDescent="0.25">
      <c r="C140" s="10"/>
      <c r="I140" s="17"/>
      <c r="J140" s="17"/>
      <c r="K140" s="18"/>
    </row>
    <row r="141" spans="3:11" ht="15.75" customHeight="1" x14ac:dyDescent="0.25">
      <c r="C141" s="10"/>
      <c r="I141" s="17"/>
      <c r="J141" s="17"/>
      <c r="K141" s="18"/>
    </row>
    <row r="142" spans="3:11" ht="15.75" customHeight="1" x14ac:dyDescent="0.25">
      <c r="C142" s="10"/>
      <c r="I142" s="17"/>
      <c r="J142" s="17"/>
      <c r="K142" s="18"/>
    </row>
    <row r="143" spans="3:11" ht="15.75" customHeight="1" x14ac:dyDescent="0.25">
      <c r="C143" s="10"/>
      <c r="I143" s="17"/>
      <c r="J143" s="17"/>
      <c r="K143" s="18"/>
    </row>
    <row r="144" spans="3:11" ht="15.75" customHeight="1" x14ac:dyDescent="0.25">
      <c r="C144" s="10"/>
      <c r="I144" s="17"/>
      <c r="J144" s="17"/>
      <c r="K144" s="18"/>
    </row>
    <row r="145" spans="3:11" ht="15.75" customHeight="1" x14ac:dyDescent="0.25">
      <c r="C145" s="10"/>
      <c r="I145" s="17"/>
      <c r="J145" s="17"/>
      <c r="K145" s="18"/>
    </row>
    <row r="146" spans="3:11" ht="15.75" customHeight="1" x14ac:dyDescent="0.25">
      <c r="C146" s="10"/>
      <c r="I146" s="17"/>
      <c r="J146" s="17"/>
      <c r="K146" s="18"/>
    </row>
    <row r="147" spans="3:11" ht="15.75" customHeight="1" x14ac:dyDescent="0.25">
      <c r="C147" s="10"/>
      <c r="I147" s="17"/>
      <c r="J147" s="17"/>
      <c r="K147" s="18"/>
    </row>
    <row r="148" spans="3:11" ht="15.75" customHeight="1" x14ac:dyDescent="0.25">
      <c r="C148" s="10"/>
      <c r="I148" s="17"/>
      <c r="J148" s="17"/>
      <c r="K148" s="18"/>
    </row>
    <row r="149" spans="3:11" ht="15.75" customHeight="1" x14ac:dyDescent="0.25">
      <c r="C149" s="10"/>
      <c r="I149" s="17"/>
      <c r="J149" s="17"/>
      <c r="K149" s="18"/>
    </row>
    <row r="150" spans="3:11" ht="15.75" customHeight="1" x14ac:dyDescent="0.25">
      <c r="C150" s="10"/>
      <c r="I150" s="17"/>
      <c r="J150" s="17"/>
      <c r="K150" s="18"/>
    </row>
    <row r="151" spans="3:11" ht="15.75" customHeight="1" x14ac:dyDescent="0.25">
      <c r="C151" s="10"/>
      <c r="I151" s="17"/>
      <c r="J151" s="17"/>
      <c r="K151" s="18"/>
    </row>
    <row r="152" spans="3:11" ht="15.75" customHeight="1" x14ac:dyDescent="0.25">
      <c r="C152" s="10"/>
      <c r="I152" s="17"/>
      <c r="J152" s="17"/>
      <c r="K152" s="18"/>
    </row>
    <row r="153" spans="3:11" ht="15.75" customHeight="1" x14ac:dyDescent="0.25">
      <c r="C153" s="10"/>
      <c r="I153" s="17"/>
      <c r="J153" s="17"/>
      <c r="K153" s="18"/>
    </row>
    <row r="154" spans="3:11" ht="15.75" customHeight="1" x14ac:dyDescent="0.25">
      <c r="C154" s="10"/>
      <c r="I154" s="17"/>
      <c r="J154" s="17"/>
      <c r="K154" s="18"/>
    </row>
    <row r="155" spans="3:11" ht="15.75" customHeight="1" x14ac:dyDescent="0.25">
      <c r="C155" s="10"/>
      <c r="I155" s="17"/>
      <c r="J155" s="17"/>
      <c r="K155" s="18"/>
    </row>
    <row r="156" spans="3:11" ht="15.75" customHeight="1" x14ac:dyDescent="0.25">
      <c r="C156" s="10"/>
      <c r="I156" s="17"/>
      <c r="J156" s="17"/>
      <c r="K156" s="18"/>
    </row>
    <row r="157" spans="3:11" ht="15.75" customHeight="1" x14ac:dyDescent="0.25">
      <c r="C157" s="10"/>
      <c r="I157" s="17"/>
      <c r="J157" s="17"/>
      <c r="K157" s="18"/>
    </row>
    <row r="158" spans="3:11" ht="15.75" customHeight="1" x14ac:dyDescent="0.25">
      <c r="C158" s="10"/>
      <c r="I158" s="17"/>
      <c r="J158" s="17"/>
      <c r="K158" s="18"/>
    </row>
    <row r="159" spans="3:11" ht="15.75" customHeight="1" x14ac:dyDescent="0.25">
      <c r="C159" s="10"/>
      <c r="I159" s="17"/>
      <c r="J159" s="17"/>
      <c r="K159" s="18"/>
    </row>
    <row r="160" spans="3:11" ht="15.75" customHeight="1" x14ac:dyDescent="0.25">
      <c r="C160" s="10"/>
      <c r="I160" s="17"/>
      <c r="J160" s="17"/>
      <c r="K160" s="18"/>
    </row>
    <row r="161" spans="3:11" ht="15.75" customHeight="1" x14ac:dyDescent="0.25">
      <c r="C161" s="10"/>
      <c r="I161" s="17"/>
      <c r="J161" s="17"/>
      <c r="K161" s="18"/>
    </row>
    <row r="162" spans="3:11" ht="15.75" customHeight="1" x14ac:dyDescent="0.25">
      <c r="C162" s="10"/>
      <c r="I162" s="17"/>
      <c r="J162" s="17"/>
      <c r="K162" s="18"/>
    </row>
    <row r="163" spans="3:11" ht="15.75" customHeight="1" x14ac:dyDescent="0.25">
      <c r="C163" s="10"/>
      <c r="I163" s="17"/>
      <c r="J163" s="17"/>
      <c r="K163" s="18"/>
    </row>
    <row r="164" spans="3:11" ht="15.75" customHeight="1" x14ac:dyDescent="0.25">
      <c r="C164" s="10"/>
      <c r="I164" s="17"/>
      <c r="J164" s="17"/>
      <c r="K164" s="18"/>
    </row>
    <row r="165" spans="3:11" ht="15.75" customHeight="1" x14ac:dyDescent="0.25">
      <c r="C165" s="10"/>
      <c r="I165" s="17"/>
      <c r="J165" s="17"/>
      <c r="K165" s="18"/>
    </row>
    <row r="166" spans="3:11" ht="15.75" customHeight="1" x14ac:dyDescent="0.25">
      <c r="C166" s="10"/>
      <c r="I166" s="17"/>
      <c r="J166" s="17"/>
      <c r="K166" s="18"/>
    </row>
    <row r="167" spans="3:11" ht="15.75" customHeight="1" x14ac:dyDescent="0.25">
      <c r="C167" s="10"/>
      <c r="I167" s="17"/>
      <c r="J167" s="17"/>
      <c r="K167" s="18"/>
    </row>
    <row r="168" spans="3:11" ht="15.75" customHeight="1" x14ac:dyDescent="0.25">
      <c r="C168" s="10"/>
      <c r="I168" s="17"/>
      <c r="J168" s="17"/>
      <c r="K168" s="18"/>
    </row>
    <row r="169" spans="3:11" ht="15.75" customHeight="1" x14ac:dyDescent="0.25">
      <c r="C169" s="10"/>
      <c r="I169" s="17"/>
      <c r="J169" s="17"/>
      <c r="K169" s="18"/>
    </row>
    <row r="170" spans="3:11" ht="15.75" customHeight="1" x14ac:dyDescent="0.25">
      <c r="C170" s="10"/>
      <c r="I170" s="17"/>
      <c r="J170" s="17"/>
      <c r="K170" s="18"/>
    </row>
    <row r="171" spans="3:11" ht="15.75" customHeight="1" x14ac:dyDescent="0.25">
      <c r="C171" s="10"/>
      <c r="I171" s="17"/>
      <c r="J171" s="17"/>
      <c r="K171" s="18"/>
    </row>
    <row r="172" spans="3:11" ht="15.75" customHeight="1" x14ac:dyDescent="0.25">
      <c r="C172" s="10"/>
      <c r="I172" s="17"/>
      <c r="J172" s="17"/>
      <c r="K172" s="18"/>
    </row>
    <row r="173" spans="3:11" ht="15.75" customHeight="1" x14ac:dyDescent="0.25">
      <c r="C173" s="10"/>
      <c r="I173" s="17"/>
      <c r="J173" s="17"/>
      <c r="K173" s="18"/>
    </row>
    <row r="174" spans="3:11" ht="15.75" customHeight="1" x14ac:dyDescent="0.25">
      <c r="C174" s="10"/>
      <c r="I174" s="17"/>
      <c r="J174" s="17"/>
      <c r="K174" s="18"/>
    </row>
    <row r="175" spans="3:11" ht="15.75" customHeight="1" x14ac:dyDescent="0.25">
      <c r="C175" s="10"/>
      <c r="I175" s="17"/>
      <c r="J175" s="17"/>
      <c r="K175" s="18"/>
    </row>
    <row r="176" spans="3:11" ht="15.75" customHeight="1" x14ac:dyDescent="0.25">
      <c r="C176" s="10"/>
      <c r="I176" s="17"/>
      <c r="J176" s="17"/>
      <c r="K176" s="18"/>
    </row>
    <row r="177" spans="3:11" ht="15.75" customHeight="1" x14ac:dyDescent="0.25">
      <c r="C177" s="10"/>
      <c r="I177" s="17"/>
      <c r="J177" s="17"/>
      <c r="K177" s="18"/>
    </row>
    <row r="178" spans="3:11" ht="15.75" customHeight="1" x14ac:dyDescent="0.25">
      <c r="C178" s="10"/>
      <c r="I178" s="17"/>
      <c r="J178" s="17"/>
      <c r="K178" s="18"/>
    </row>
    <row r="179" spans="3:11" ht="15.75" customHeight="1" x14ac:dyDescent="0.25">
      <c r="C179" s="10"/>
      <c r="I179" s="17"/>
      <c r="J179" s="17"/>
      <c r="K179" s="18"/>
    </row>
    <row r="180" spans="3:11" ht="15.75" customHeight="1" x14ac:dyDescent="0.25">
      <c r="C180" s="10"/>
      <c r="I180" s="17"/>
      <c r="J180" s="17"/>
      <c r="K180" s="18"/>
    </row>
    <row r="181" spans="3:11" ht="15.75" customHeight="1" x14ac:dyDescent="0.25">
      <c r="C181" s="10"/>
      <c r="I181" s="17"/>
      <c r="J181" s="17"/>
      <c r="K181" s="18"/>
    </row>
    <row r="182" spans="3:11" ht="15.75" customHeight="1" x14ac:dyDescent="0.25">
      <c r="C182" s="10"/>
      <c r="I182" s="17"/>
      <c r="J182" s="17"/>
      <c r="K182" s="18"/>
    </row>
    <row r="183" spans="3:11" ht="15.75" customHeight="1" x14ac:dyDescent="0.25">
      <c r="C183" s="10"/>
      <c r="I183" s="17"/>
      <c r="J183" s="17"/>
      <c r="K183" s="18"/>
    </row>
    <row r="184" spans="3:11" ht="15.75" customHeight="1" x14ac:dyDescent="0.25">
      <c r="C184" s="10"/>
      <c r="I184" s="17"/>
      <c r="J184" s="17"/>
      <c r="K184" s="18"/>
    </row>
    <row r="185" spans="3:11" ht="15.75" customHeight="1" x14ac:dyDescent="0.25">
      <c r="C185" s="10"/>
      <c r="I185" s="17"/>
      <c r="J185" s="17"/>
      <c r="K185" s="18"/>
    </row>
    <row r="186" spans="3:11" ht="15.75" customHeight="1" x14ac:dyDescent="0.25">
      <c r="C186" s="10"/>
      <c r="I186" s="17"/>
      <c r="J186" s="17"/>
      <c r="K186" s="18"/>
    </row>
    <row r="187" spans="3:11" ht="15.75" customHeight="1" x14ac:dyDescent="0.25">
      <c r="C187" s="10"/>
      <c r="I187" s="17"/>
      <c r="J187" s="17"/>
      <c r="K187" s="18"/>
    </row>
    <row r="188" spans="3:11" ht="15.75" customHeight="1" x14ac:dyDescent="0.25">
      <c r="C188" s="10"/>
      <c r="I188" s="17"/>
      <c r="J188" s="17"/>
      <c r="K188" s="18"/>
    </row>
    <row r="189" spans="3:11" ht="15.75" customHeight="1" x14ac:dyDescent="0.25">
      <c r="C189" s="10"/>
      <c r="I189" s="17"/>
      <c r="J189" s="17"/>
      <c r="K189" s="18"/>
    </row>
    <row r="190" spans="3:11" ht="15.75" customHeight="1" x14ac:dyDescent="0.25">
      <c r="C190" s="10"/>
      <c r="I190" s="17"/>
      <c r="J190" s="17"/>
      <c r="K190" s="18"/>
    </row>
    <row r="191" spans="3:11" ht="15.75" customHeight="1" x14ac:dyDescent="0.25">
      <c r="C191" s="10"/>
      <c r="I191" s="17"/>
      <c r="J191" s="17"/>
      <c r="K191" s="18"/>
    </row>
    <row r="192" spans="3:11" ht="15.75" customHeight="1" x14ac:dyDescent="0.25">
      <c r="C192" s="10"/>
      <c r="I192" s="17"/>
      <c r="J192" s="17"/>
      <c r="K192" s="18"/>
    </row>
    <row r="193" spans="3:11" ht="15.75" customHeight="1" x14ac:dyDescent="0.25">
      <c r="C193" s="10"/>
      <c r="I193" s="17"/>
      <c r="J193" s="17"/>
      <c r="K193" s="18"/>
    </row>
    <row r="194" spans="3:11" ht="15.75" customHeight="1" x14ac:dyDescent="0.25">
      <c r="C194" s="10"/>
      <c r="I194" s="17"/>
      <c r="J194" s="17"/>
      <c r="K194" s="18"/>
    </row>
    <row r="195" spans="3:11" ht="15.75" customHeight="1" x14ac:dyDescent="0.25">
      <c r="C195" s="10"/>
      <c r="I195" s="17"/>
      <c r="J195" s="17"/>
      <c r="K195" s="18"/>
    </row>
    <row r="196" spans="3:11" ht="15.75" customHeight="1" x14ac:dyDescent="0.25">
      <c r="C196" s="10"/>
      <c r="I196" s="17"/>
      <c r="J196" s="17"/>
      <c r="K196" s="18"/>
    </row>
    <row r="197" spans="3:11" ht="15.75" customHeight="1" x14ac:dyDescent="0.25">
      <c r="C197" s="10"/>
      <c r="I197" s="17"/>
      <c r="J197" s="17"/>
      <c r="K197" s="18"/>
    </row>
    <row r="198" spans="3:11" ht="15.75" customHeight="1" x14ac:dyDescent="0.25">
      <c r="C198" s="10"/>
      <c r="I198" s="17"/>
      <c r="J198" s="17"/>
      <c r="K198" s="18"/>
    </row>
    <row r="199" spans="3:11" ht="15.75" customHeight="1" x14ac:dyDescent="0.25">
      <c r="C199" s="10"/>
      <c r="I199" s="17"/>
      <c r="J199" s="17"/>
      <c r="K199" s="18"/>
    </row>
    <row r="200" spans="3:11" ht="15.75" customHeight="1" x14ac:dyDescent="0.25">
      <c r="C200" s="10"/>
      <c r="I200" s="17"/>
      <c r="J200" s="17"/>
      <c r="K200" s="18"/>
    </row>
    <row r="201" spans="3:11" ht="15.75" customHeight="1" x14ac:dyDescent="0.25">
      <c r="C201" s="10"/>
      <c r="I201" s="17"/>
      <c r="J201" s="17"/>
      <c r="K201" s="18"/>
    </row>
    <row r="202" spans="3:11" ht="15.75" customHeight="1" x14ac:dyDescent="0.25">
      <c r="C202" s="10"/>
      <c r="I202" s="17"/>
      <c r="J202" s="17"/>
      <c r="K202" s="18"/>
    </row>
    <row r="203" spans="3:11" ht="15.75" customHeight="1" x14ac:dyDescent="0.25">
      <c r="C203" s="10"/>
      <c r="I203" s="17"/>
      <c r="J203" s="17"/>
      <c r="K203" s="18"/>
    </row>
    <row r="204" spans="3:11" ht="15.75" customHeight="1" x14ac:dyDescent="0.25">
      <c r="C204" s="10"/>
      <c r="I204" s="17"/>
      <c r="J204" s="17"/>
      <c r="K204" s="18"/>
    </row>
    <row r="205" spans="3:11" ht="15.75" customHeight="1" x14ac:dyDescent="0.25">
      <c r="C205" s="10"/>
      <c r="I205" s="17"/>
      <c r="J205" s="17"/>
      <c r="K205" s="18"/>
    </row>
    <row r="206" spans="3:11" ht="15.75" customHeight="1" x14ac:dyDescent="0.25">
      <c r="C206" s="10"/>
      <c r="I206" s="17"/>
      <c r="J206" s="17"/>
      <c r="K206" s="18"/>
    </row>
    <row r="207" spans="3:11" ht="15.75" customHeight="1" x14ac:dyDescent="0.25">
      <c r="C207" s="10"/>
      <c r="I207" s="17"/>
      <c r="J207" s="17"/>
      <c r="K207" s="18"/>
    </row>
    <row r="208" spans="3:11" ht="15.75" customHeight="1" x14ac:dyDescent="0.25">
      <c r="C208" s="10"/>
      <c r="I208" s="17"/>
      <c r="J208" s="17"/>
      <c r="K208" s="18"/>
    </row>
    <row r="209" spans="3:11" ht="15.75" customHeight="1" x14ac:dyDescent="0.25">
      <c r="C209" s="10"/>
      <c r="I209" s="17"/>
      <c r="J209" s="17"/>
      <c r="K209" s="18"/>
    </row>
    <row r="210" spans="3:11" ht="15.75" customHeight="1" x14ac:dyDescent="0.25">
      <c r="C210" s="10"/>
      <c r="I210" s="17"/>
      <c r="J210" s="17"/>
      <c r="K210" s="18"/>
    </row>
    <row r="211" spans="3:11" ht="15.75" customHeight="1" x14ac:dyDescent="0.25">
      <c r="C211" s="10"/>
      <c r="I211" s="17"/>
      <c r="J211" s="17"/>
      <c r="K211" s="18"/>
    </row>
    <row r="212" spans="3:11" ht="15.75" customHeight="1" x14ac:dyDescent="0.25">
      <c r="C212" s="10"/>
      <c r="I212" s="17"/>
      <c r="J212" s="17"/>
      <c r="K212" s="18"/>
    </row>
    <row r="213" spans="3:11" ht="15.75" customHeight="1" x14ac:dyDescent="0.25">
      <c r="C213" s="10"/>
      <c r="I213" s="17"/>
      <c r="J213" s="17"/>
      <c r="K213" s="18"/>
    </row>
    <row r="214" spans="3:11" ht="15.75" customHeight="1" x14ac:dyDescent="0.25">
      <c r="C214" s="10"/>
      <c r="I214" s="17"/>
      <c r="J214" s="17"/>
      <c r="K214" s="18"/>
    </row>
    <row r="215" spans="3:11" ht="15.75" customHeight="1" x14ac:dyDescent="0.25">
      <c r="C215" s="10"/>
      <c r="I215" s="17"/>
      <c r="J215" s="17"/>
      <c r="K215" s="18"/>
    </row>
    <row r="216" spans="3:11" ht="15.75" customHeight="1" x14ac:dyDescent="0.25">
      <c r="C216" s="10"/>
      <c r="I216" s="17"/>
      <c r="J216" s="17"/>
      <c r="K216" s="18"/>
    </row>
    <row r="217" spans="3:11" ht="15.75" customHeight="1" x14ac:dyDescent="0.25">
      <c r="C217" s="10"/>
      <c r="I217" s="17"/>
      <c r="J217" s="17"/>
      <c r="K217" s="18"/>
    </row>
    <row r="218" spans="3:11" ht="15.75" customHeight="1" x14ac:dyDescent="0.25">
      <c r="C218" s="10"/>
      <c r="I218" s="17"/>
      <c r="J218" s="17"/>
      <c r="K218" s="18"/>
    </row>
    <row r="219" spans="3:11" ht="15.75" customHeight="1" x14ac:dyDescent="0.25">
      <c r="C219" s="10"/>
      <c r="I219" s="17"/>
      <c r="J219" s="17"/>
      <c r="K219" s="18"/>
    </row>
    <row r="220" spans="3:11" ht="15.75" customHeight="1" x14ac:dyDescent="0.25">
      <c r="C220" s="10"/>
      <c r="I220" s="17"/>
      <c r="J220" s="17"/>
      <c r="K220" s="18"/>
    </row>
    <row r="221" spans="3:11" ht="15.75" customHeight="1" x14ac:dyDescent="0.25">
      <c r="C221" s="10"/>
      <c r="I221" s="17"/>
      <c r="J221" s="17"/>
      <c r="K221" s="18"/>
    </row>
    <row r="222" spans="3:11" ht="15.75" customHeight="1" x14ac:dyDescent="0.25">
      <c r="C222" s="10"/>
      <c r="I222" s="17"/>
      <c r="J222" s="17"/>
      <c r="K222" s="18"/>
    </row>
    <row r="223" spans="3:11" ht="15.75" customHeight="1" x14ac:dyDescent="0.25">
      <c r="C223" s="10"/>
      <c r="I223" s="17"/>
      <c r="J223" s="17"/>
      <c r="K223" s="18"/>
    </row>
    <row r="224" spans="3:11" ht="15.75" customHeight="1" x14ac:dyDescent="0.25">
      <c r="C224" s="10"/>
      <c r="I224" s="17"/>
      <c r="J224" s="17"/>
      <c r="K224" s="18"/>
    </row>
    <row r="225" spans="3:11" ht="15.75" customHeight="1" x14ac:dyDescent="0.25">
      <c r="C225" s="10"/>
      <c r="I225" s="17"/>
      <c r="J225" s="17"/>
      <c r="K225" s="18"/>
    </row>
    <row r="226" spans="3:11" ht="15.75" customHeight="1" x14ac:dyDescent="0.25">
      <c r="C226" s="10"/>
      <c r="I226" s="17"/>
      <c r="J226" s="17"/>
      <c r="K226" s="18"/>
    </row>
    <row r="227" spans="3:11" ht="15.75" customHeight="1" x14ac:dyDescent="0.25">
      <c r="C227" s="10"/>
      <c r="I227" s="17"/>
      <c r="J227" s="17"/>
      <c r="K227" s="18"/>
    </row>
    <row r="228" spans="3:11" ht="15.75" customHeight="1" x14ac:dyDescent="0.25">
      <c r="C228" s="10"/>
      <c r="I228" s="17"/>
      <c r="J228" s="17"/>
      <c r="K228" s="18"/>
    </row>
    <row r="229" spans="3:11" ht="15.75" customHeight="1" x14ac:dyDescent="0.25">
      <c r="C229" s="10"/>
      <c r="I229" s="17"/>
      <c r="J229" s="17"/>
      <c r="K229" s="18"/>
    </row>
    <row r="230" spans="3:11" ht="15.75" customHeight="1" x14ac:dyDescent="0.25">
      <c r="C230" s="10"/>
      <c r="I230" s="17"/>
      <c r="J230" s="17"/>
      <c r="K230" s="18"/>
    </row>
    <row r="231" spans="3:11" ht="15.75" customHeight="1" x14ac:dyDescent="0.2"/>
    <row r="232" spans="3:11" ht="15.75" customHeight="1" x14ac:dyDescent="0.2"/>
    <row r="233" spans="3:11" ht="15.75" customHeight="1" x14ac:dyDescent="0.2"/>
    <row r="234" spans="3:11" ht="15.75" customHeight="1" x14ac:dyDescent="0.2"/>
    <row r="235" spans="3:11" ht="15.75" customHeight="1" x14ac:dyDescent="0.2"/>
    <row r="236" spans="3:11" ht="15.75" customHeight="1" x14ac:dyDescent="0.2"/>
    <row r="237" spans="3:11" ht="15.75" customHeight="1" x14ac:dyDescent="0.2"/>
    <row r="238" spans="3:11" ht="15.75" customHeight="1" x14ac:dyDescent="0.2"/>
    <row r="239" spans="3:11" ht="15.75" customHeight="1" x14ac:dyDescent="0.2"/>
    <row r="240" spans="3:11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</sheetData>
  <mergeCells count="2">
    <mergeCell ref="D6:D8"/>
    <mergeCell ref="E6:E8"/>
  </mergeCells>
  <pageMargins left="0.70866141732283472" right="0.70866141732283472" top="0.74803149606299213" bottom="0.74803149606299213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C5813-2293-4563-8F43-FF4479BD62C0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3F95E-DB3B-4AC4-88BD-613CABD07435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07DC8-E2EA-4AE8-8EC5-3D84600A065F}">
  <dimension ref="A1"/>
  <sheetViews>
    <sheetView topLeftCell="A11"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19907-28FF-4B50-875A-C85951A29DE5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FEC82-535B-48BE-A7D1-03219B20AB1E}">
  <dimension ref="A1"/>
  <sheetViews>
    <sheetView topLeftCell="A11"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E6643-56EB-4085-87C2-10CCCCC4958A}">
  <dimension ref="K31:K34"/>
  <sheetViews>
    <sheetView workbookViewId="0">
      <selection activeCell="Q24" sqref="Q24"/>
    </sheetView>
  </sheetViews>
  <sheetFormatPr defaultRowHeight="14.25" x14ac:dyDescent="0.2"/>
  <sheetData>
    <row r="31" spans="11:11" x14ac:dyDescent="0.2">
      <c r="K31">
        <v>649.34</v>
      </c>
    </row>
    <row r="32" spans="11:11" x14ac:dyDescent="0.2">
      <c r="K32">
        <v>81720</v>
      </c>
    </row>
    <row r="33" spans="11:11" x14ac:dyDescent="0.2">
      <c r="K33">
        <f>K31*K32</f>
        <v>53064064.800000004</v>
      </c>
    </row>
    <row r="34" spans="11:11" x14ac:dyDescent="0.2">
      <c r="K34" s="69">
        <f>K33/10^7</f>
        <v>5.3064064800000006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13" width="7.625" customWidth="1"/>
  </cols>
  <sheetData>
    <row r="1" spans="1:13" x14ac:dyDescent="0.25">
      <c r="A1" s="21" t="s">
        <v>44</v>
      </c>
      <c r="B1" s="21" t="s">
        <v>45</v>
      </c>
      <c r="C1" s="21" t="s">
        <v>46</v>
      </c>
      <c r="D1" s="21" t="s">
        <v>47</v>
      </c>
      <c r="E1" s="21" t="s">
        <v>48</v>
      </c>
      <c r="F1" s="21" t="s">
        <v>49</v>
      </c>
    </row>
    <row r="2" spans="1:13" x14ac:dyDescent="0.25">
      <c r="A2" s="21">
        <v>1</v>
      </c>
      <c r="B2" s="21">
        <v>1</v>
      </c>
      <c r="C2" s="21">
        <v>52.05</v>
      </c>
      <c r="D2" s="21">
        <f t="shared" ref="D2:D31" si="0">11.23/2</f>
        <v>5.6150000000000002</v>
      </c>
      <c r="E2" s="21">
        <f t="shared" ref="E2:E39" si="1">2.4*0.6*4</f>
        <v>5.76</v>
      </c>
      <c r="I2" s="21">
        <f t="shared" ref="I2:K2" si="2">C2*10.764</f>
        <v>560.26619999999991</v>
      </c>
      <c r="J2" s="21">
        <f t="shared" si="2"/>
        <v>60.439859999999996</v>
      </c>
      <c r="K2" s="21">
        <f t="shared" si="2"/>
        <v>62.000639999999997</v>
      </c>
      <c r="M2" s="21">
        <f t="shared" ref="M2:M6" si="3">I2+J2+K2</f>
        <v>682.70669999999984</v>
      </c>
    </row>
    <row r="3" spans="1:13" x14ac:dyDescent="0.25">
      <c r="B3" s="21">
        <v>2</v>
      </c>
      <c r="C3" s="21">
        <v>52.05</v>
      </c>
      <c r="D3" s="21">
        <f t="shared" si="0"/>
        <v>5.6150000000000002</v>
      </c>
      <c r="E3" s="21">
        <f t="shared" si="1"/>
        <v>5.76</v>
      </c>
      <c r="I3" s="21">
        <f t="shared" ref="I3:K3" si="4">C3*10.764</f>
        <v>560.26619999999991</v>
      </c>
      <c r="J3" s="21">
        <f t="shared" si="4"/>
        <v>60.439859999999996</v>
      </c>
      <c r="K3" s="21">
        <f t="shared" si="4"/>
        <v>62.000639999999997</v>
      </c>
      <c r="M3" s="21">
        <f t="shared" si="3"/>
        <v>682.70669999999984</v>
      </c>
    </row>
    <row r="4" spans="1:13" x14ac:dyDescent="0.25">
      <c r="A4" s="21">
        <v>2</v>
      </c>
      <c r="B4" s="21">
        <v>1</v>
      </c>
      <c r="C4" s="21">
        <v>52.05</v>
      </c>
      <c r="D4" s="21">
        <f t="shared" si="0"/>
        <v>5.6150000000000002</v>
      </c>
      <c r="E4" s="21">
        <f t="shared" si="1"/>
        <v>5.76</v>
      </c>
      <c r="I4" s="21">
        <f t="shared" ref="I4:K4" si="5">C4*10.764</f>
        <v>560.26619999999991</v>
      </c>
      <c r="J4" s="21">
        <f t="shared" si="5"/>
        <v>60.439859999999996</v>
      </c>
      <c r="K4" s="21">
        <f t="shared" si="5"/>
        <v>62.000639999999997</v>
      </c>
      <c r="M4" s="21">
        <f t="shared" si="3"/>
        <v>682.70669999999984</v>
      </c>
    </row>
    <row r="5" spans="1:13" x14ac:dyDescent="0.25">
      <c r="B5" s="21">
        <v>2</v>
      </c>
      <c r="C5" s="21">
        <v>52.05</v>
      </c>
      <c r="D5" s="21">
        <f t="shared" si="0"/>
        <v>5.6150000000000002</v>
      </c>
      <c r="E5" s="21">
        <f t="shared" si="1"/>
        <v>5.76</v>
      </c>
      <c r="I5" s="21">
        <f t="shared" ref="I5:K5" si="6">C5*10.764</f>
        <v>560.26619999999991</v>
      </c>
      <c r="J5" s="21">
        <f t="shared" si="6"/>
        <v>60.439859999999996</v>
      </c>
      <c r="K5" s="21">
        <f t="shared" si="6"/>
        <v>62.000639999999997</v>
      </c>
      <c r="M5" s="21">
        <f t="shared" si="3"/>
        <v>682.70669999999984</v>
      </c>
    </row>
    <row r="6" spans="1:13" x14ac:dyDescent="0.25">
      <c r="B6" s="21">
        <v>3</v>
      </c>
      <c r="C6" s="21">
        <v>52.05</v>
      </c>
      <c r="D6" s="21">
        <f t="shared" si="0"/>
        <v>5.6150000000000002</v>
      </c>
      <c r="E6" s="21">
        <f t="shared" si="1"/>
        <v>5.76</v>
      </c>
      <c r="I6" s="21">
        <f t="shared" ref="I6:K6" si="7">C6*10.764</f>
        <v>560.26619999999991</v>
      </c>
      <c r="J6" s="21">
        <f t="shared" si="7"/>
        <v>60.439859999999996</v>
      </c>
      <c r="K6" s="21">
        <f t="shared" si="7"/>
        <v>62.000639999999997</v>
      </c>
      <c r="M6" s="21">
        <f t="shared" si="3"/>
        <v>682.70669999999984</v>
      </c>
    </row>
    <row r="7" spans="1:13" x14ac:dyDescent="0.25">
      <c r="B7" s="21">
        <v>4</v>
      </c>
      <c r="C7" s="21">
        <v>52.05</v>
      </c>
      <c r="D7" s="21">
        <f t="shared" si="0"/>
        <v>5.6150000000000002</v>
      </c>
      <c r="E7" s="21">
        <f t="shared" si="1"/>
        <v>5.76</v>
      </c>
      <c r="F7" s="21">
        <f>3.35*1.45</f>
        <v>4.8574999999999999</v>
      </c>
      <c r="I7" s="21">
        <f t="shared" ref="I7:L7" si="8">C7*10.764</f>
        <v>560.26619999999991</v>
      </c>
      <c r="J7" s="21">
        <f t="shared" si="8"/>
        <v>60.439859999999996</v>
      </c>
      <c r="K7" s="21">
        <f t="shared" si="8"/>
        <v>62.000639999999997</v>
      </c>
      <c r="L7" s="21">
        <f t="shared" si="8"/>
        <v>52.286129999999993</v>
      </c>
      <c r="M7" s="21">
        <f>I7+J7+K7+L7</f>
        <v>734.9928299999998</v>
      </c>
    </row>
    <row r="8" spans="1:13" x14ac:dyDescent="0.25">
      <c r="A8" s="21">
        <v>3</v>
      </c>
      <c r="B8" s="21">
        <v>1</v>
      </c>
      <c r="C8" s="21">
        <v>52.05</v>
      </c>
      <c r="D8" s="21">
        <f t="shared" si="0"/>
        <v>5.6150000000000002</v>
      </c>
      <c r="E8" s="21">
        <f t="shared" si="1"/>
        <v>5.76</v>
      </c>
      <c r="I8" s="21">
        <f t="shared" ref="I8:K8" si="9">C8*10.764</f>
        <v>560.26619999999991</v>
      </c>
      <c r="J8" s="21">
        <f t="shared" si="9"/>
        <v>60.439859999999996</v>
      </c>
      <c r="K8" s="21">
        <f t="shared" si="9"/>
        <v>62.000639999999997</v>
      </c>
      <c r="M8" s="21">
        <f t="shared" ref="M8:M55" si="10">I8+J8+K8</f>
        <v>682.70669999999984</v>
      </c>
    </row>
    <row r="9" spans="1:13" x14ac:dyDescent="0.25">
      <c r="B9" s="21">
        <v>2</v>
      </c>
      <c r="C9" s="21">
        <v>52.05</v>
      </c>
      <c r="D9" s="21">
        <f t="shared" si="0"/>
        <v>5.6150000000000002</v>
      </c>
      <c r="E9" s="21">
        <f t="shared" si="1"/>
        <v>5.76</v>
      </c>
      <c r="I9" s="21">
        <f t="shared" ref="I9:K9" si="11">C9*10.764</f>
        <v>560.26619999999991</v>
      </c>
      <c r="J9" s="21">
        <f t="shared" si="11"/>
        <v>60.439859999999996</v>
      </c>
      <c r="K9" s="21">
        <f t="shared" si="11"/>
        <v>62.000639999999997</v>
      </c>
      <c r="M9" s="21">
        <f t="shared" si="10"/>
        <v>682.70669999999984</v>
      </c>
    </row>
    <row r="10" spans="1:13" x14ac:dyDescent="0.25">
      <c r="B10" s="21">
        <v>3</v>
      </c>
      <c r="C10" s="21">
        <v>52.05</v>
      </c>
      <c r="D10" s="21">
        <f t="shared" si="0"/>
        <v>5.6150000000000002</v>
      </c>
      <c r="E10" s="21">
        <f t="shared" si="1"/>
        <v>5.76</v>
      </c>
      <c r="I10" s="21">
        <f t="shared" ref="I10:K10" si="12">C10*10.764</f>
        <v>560.26619999999991</v>
      </c>
      <c r="J10" s="21">
        <f t="shared" si="12"/>
        <v>60.439859999999996</v>
      </c>
      <c r="K10" s="21">
        <f t="shared" si="12"/>
        <v>62.000639999999997</v>
      </c>
      <c r="M10" s="21">
        <f t="shared" si="10"/>
        <v>682.70669999999984</v>
      </c>
    </row>
    <row r="11" spans="1:13" x14ac:dyDescent="0.25">
      <c r="B11" s="21">
        <v>4</v>
      </c>
      <c r="C11" s="21">
        <v>52.05</v>
      </c>
      <c r="D11" s="21">
        <f t="shared" si="0"/>
        <v>5.6150000000000002</v>
      </c>
      <c r="E11" s="21">
        <f t="shared" si="1"/>
        <v>5.76</v>
      </c>
      <c r="I11" s="21">
        <f t="shared" ref="I11:K11" si="13">C11*10.764</f>
        <v>560.26619999999991</v>
      </c>
      <c r="J11" s="21">
        <f t="shared" si="13"/>
        <v>60.439859999999996</v>
      </c>
      <c r="K11" s="21">
        <f t="shared" si="13"/>
        <v>62.000639999999997</v>
      </c>
      <c r="M11" s="21">
        <f t="shared" si="10"/>
        <v>682.70669999999984</v>
      </c>
    </row>
    <row r="12" spans="1:13" x14ac:dyDescent="0.25">
      <c r="A12" s="21">
        <v>4</v>
      </c>
      <c r="B12" s="21">
        <v>1</v>
      </c>
      <c r="C12" s="21">
        <v>52.05</v>
      </c>
      <c r="D12" s="21">
        <f t="shared" si="0"/>
        <v>5.6150000000000002</v>
      </c>
      <c r="E12" s="21">
        <f t="shared" si="1"/>
        <v>5.76</v>
      </c>
      <c r="I12" s="21">
        <f t="shared" ref="I12:K12" si="14">C12*10.764</f>
        <v>560.26619999999991</v>
      </c>
      <c r="J12" s="21">
        <f t="shared" si="14"/>
        <v>60.439859999999996</v>
      </c>
      <c r="K12" s="21">
        <f t="shared" si="14"/>
        <v>62.000639999999997</v>
      </c>
      <c r="M12" s="21">
        <f t="shared" si="10"/>
        <v>682.70669999999984</v>
      </c>
    </row>
    <row r="13" spans="1:13" x14ac:dyDescent="0.25">
      <c r="B13" s="21">
        <v>2</v>
      </c>
      <c r="C13" s="21">
        <v>52.05</v>
      </c>
      <c r="D13" s="21">
        <f t="shared" si="0"/>
        <v>5.6150000000000002</v>
      </c>
      <c r="E13" s="21">
        <f t="shared" si="1"/>
        <v>5.76</v>
      </c>
      <c r="I13" s="21">
        <f t="shared" ref="I13:K13" si="15">C13*10.764</f>
        <v>560.26619999999991</v>
      </c>
      <c r="J13" s="21">
        <f t="shared" si="15"/>
        <v>60.439859999999996</v>
      </c>
      <c r="K13" s="21">
        <f t="shared" si="15"/>
        <v>62.000639999999997</v>
      </c>
      <c r="M13" s="21">
        <f t="shared" si="10"/>
        <v>682.70669999999984</v>
      </c>
    </row>
    <row r="14" spans="1:13" x14ac:dyDescent="0.25">
      <c r="B14" s="21">
        <v>3</v>
      </c>
      <c r="C14" s="21">
        <v>52.05</v>
      </c>
      <c r="D14" s="21">
        <f t="shared" si="0"/>
        <v>5.6150000000000002</v>
      </c>
      <c r="E14" s="21">
        <f t="shared" si="1"/>
        <v>5.76</v>
      </c>
      <c r="I14" s="21">
        <f t="shared" ref="I14:K14" si="16">C14*10.764</f>
        <v>560.26619999999991</v>
      </c>
      <c r="J14" s="21">
        <f t="shared" si="16"/>
        <v>60.439859999999996</v>
      </c>
      <c r="K14" s="21">
        <f t="shared" si="16"/>
        <v>62.000639999999997</v>
      </c>
      <c r="M14" s="21">
        <f t="shared" si="10"/>
        <v>682.70669999999984</v>
      </c>
    </row>
    <row r="15" spans="1:13" x14ac:dyDescent="0.25">
      <c r="B15" s="21">
        <v>4</v>
      </c>
      <c r="C15" s="21">
        <v>52.05</v>
      </c>
      <c r="D15" s="21">
        <f t="shared" si="0"/>
        <v>5.6150000000000002</v>
      </c>
      <c r="E15" s="21">
        <f t="shared" si="1"/>
        <v>5.76</v>
      </c>
      <c r="I15" s="21">
        <f t="shared" ref="I15:K15" si="17">C15*10.764</f>
        <v>560.26619999999991</v>
      </c>
      <c r="J15" s="21">
        <f t="shared" si="17"/>
        <v>60.439859999999996</v>
      </c>
      <c r="K15" s="21">
        <f t="shared" si="17"/>
        <v>62.000639999999997</v>
      </c>
      <c r="M15" s="21">
        <f t="shared" si="10"/>
        <v>682.70669999999984</v>
      </c>
    </row>
    <row r="16" spans="1:13" x14ac:dyDescent="0.25">
      <c r="A16" s="21">
        <v>5</v>
      </c>
      <c r="B16" s="21">
        <v>1</v>
      </c>
      <c r="C16" s="21">
        <v>52.05</v>
      </c>
      <c r="D16" s="21">
        <f t="shared" si="0"/>
        <v>5.6150000000000002</v>
      </c>
      <c r="E16" s="21">
        <f t="shared" si="1"/>
        <v>5.76</v>
      </c>
      <c r="I16" s="21">
        <f t="shared" ref="I16:K16" si="18">C16*10.764</f>
        <v>560.26619999999991</v>
      </c>
      <c r="J16" s="21">
        <f t="shared" si="18"/>
        <v>60.439859999999996</v>
      </c>
      <c r="K16" s="21">
        <f t="shared" si="18"/>
        <v>62.000639999999997</v>
      </c>
      <c r="M16" s="21">
        <f t="shared" si="10"/>
        <v>682.70669999999984</v>
      </c>
    </row>
    <row r="17" spans="1:13" x14ac:dyDescent="0.25">
      <c r="B17" s="21">
        <v>2</v>
      </c>
      <c r="C17" s="21">
        <v>52.05</v>
      </c>
      <c r="D17" s="21">
        <f t="shared" si="0"/>
        <v>5.6150000000000002</v>
      </c>
      <c r="E17" s="21">
        <f t="shared" si="1"/>
        <v>5.76</v>
      </c>
      <c r="I17" s="21">
        <f t="shared" ref="I17:K17" si="19">C17*10.764</f>
        <v>560.26619999999991</v>
      </c>
      <c r="J17" s="21">
        <f t="shared" si="19"/>
        <v>60.439859999999996</v>
      </c>
      <c r="K17" s="21">
        <f t="shared" si="19"/>
        <v>62.000639999999997</v>
      </c>
      <c r="M17" s="21">
        <f t="shared" si="10"/>
        <v>682.70669999999984</v>
      </c>
    </row>
    <row r="18" spans="1:13" x14ac:dyDescent="0.25">
      <c r="B18" s="21">
        <v>3</v>
      </c>
      <c r="C18" s="21">
        <v>52.05</v>
      </c>
      <c r="D18" s="21">
        <f t="shared" si="0"/>
        <v>5.6150000000000002</v>
      </c>
      <c r="E18" s="21">
        <f t="shared" si="1"/>
        <v>5.76</v>
      </c>
      <c r="I18" s="21">
        <f t="shared" ref="I18:K18" si="20">C18*10.764</f>
        <v>560.26619999999991</v>
      </c>
      <c r="J18" s="21">
        <f t="shared" si="20"/>
        <v>60.439859999999996</v>
      </c>
      <c r="K18" s="21">
        <f t="shared" si="20"/>
        <v>62.000639999999997</v>
      </c>
      <c r="M18" s="21">
        <f t="shared" si="10"/>
        <v>682.70669999999984</v>
      </c>
    </row>
    <row r="19" spans="1:13" x14ac:dyDescent="0.25">
      <c r="B19" s="21">
        <v>4</v>
      </c>
      <c r="C19" s="21">
        <v>52.05</v>
      </c>
      <c r="D19" s="21">
        <f t="shared" si="0"/>
        <v>5.6150000000000002</v>
      </c>
      <c r="E19" s="21">
        <f t="shared" si="1"/>
        <v>5.76</v>
      </c>
      <c r="I19" s="21">
        <f t="shared" ref="I19:K19" si="21">C19*10.764</f>
        <v>560.26619999999991</v>
      </c>
      <c r="J19" s="21">
        <f t="shared" si="21"/>
        <v>60.439859999999996</v>
      </c>
      <c r="K19" s="21">
        <f t="shared" si="21"/>
        <v>62.000639999999997</v>
      </c>
      <c r="M19" s="21">
        <f t="shared" si="10"/>
        <v>682.70669999999984</v>
      </c>
    </row>
    <row r="20" spans="1:13" x14ac:dyDescent="0.25">
      <c r="A20" s="21">
        <v>6</v>
      </c>
      <c r="B20" s="21">
        <v>1</v>
      </c>
      <c r="C20" s="21">
        <v>52.05</v>
      </c>
      <c r="D20" s="21">
        <f t="shared" si="0"/>
        <v>5.6150000000000002</v>
      </c>
      <c r="E20" s="21">
        <f t="shared" si="1"/>
        <v>5.76</v>
      </c>
      <c r="I20" s="21">
        <f t="shared" ref="I20:K20" si="22">C20*10.764</f>
        <v>560.26619999999991</v>
      </c>
      <c r="J20" s="21">
        <f t="shared" si="22"/>
        <v>60.439859999999996</v>
      </c>
      <c r="K20" s="21">
        <f t="shared" si="22"/>
        <v>62.000639999999997</v>
      </c>
      <c r="M20" s="21">
        <f t="shared" si="10"/>
        <v>682.70669999999984</v>
      </c>
    </row>
    <row r="21" spans="1:13" ht="15.75" customHeight="1" x14ac:dyDescent="0.25">
      <c r="B21" s="21">
        <v>2</v>
      </c>
      <c r="C21" s="21">
        <v>52.05</v>
      </c>
      <c r="D21" s="21">
        <f t="shared" si="0"/>
        <v>5.6150000000000002</v>
      </c>
      <c r="E21" s="21">
        <f t="shared" si="1"/>
        <v>5.76</v>
      </c>
      <c r="I21" s="21">
        <f t="shared" ref="I21:K21" si="23">C21*10.764</f>
        <v>560.26619999999991</v>
      </c>
      <c r="J21" s="21">
        <f t="shared" si="23"/>
        <v>60.439859999999996</v>
      </c>
      <c r="K21" s="21">
        <f t="shared" si="23"/>
        <v>62.000639999999997</v>
      </c>
      <c r="M21" s="21">
        <f t="shared" si="10"/>
        <v>682.70669999999984</v>
      </c>
    </row>
    <row r="22" spans="1:13" ht="15.75" customHeight="1" x14ac:dyDescent="0.25">
      <c r="B22" s="21">
        <v>3</v>
      </c>
      <c r="C22" s="21">
        <v>52.05</v>
      </c>
      <c r="D22" s="21">
        <f t="shared" si="0"/>
        <v>5.6150000000000002</v>
      </c>
      <c r="E22" s="21">
        <f t="shared" si="1"/>
        <v>5.76</v>
      </c>
      <c r="I22" s="21">
        <f t="shared" ref="I22:K22" si="24">C22*10.764</f>
        <v>560.26619999999991</v>
      </c>
      <c r="J22" s="21">
        <f t="shared" si="24"/>
        <v>60.439859999999996</v>
      </c>
      <c r="K22" s="21">
        <f t="shared" si="24"/>
        <v>62.000639999999997</v>
      </c>
      <c r="M22" s="21">
        <f t="shared" si="10"/>
        <v>682.70669999999984</v>
      </c>
    </row>
    <row r="23" spans="1:13" ht="15.75" customHeight="1" x14ac:dyDescent="0.25">
      <c r="B23" s="21">
        <v>4</v>
      </c>
      <c r="C23" s="21">
        <v>52.05</v>
      </c>
      <c r="D23" s="21">
        <f t="shared" si="0"/>
        <v>5.6150000000000002</v>
      </c>
      <c r="E23" s="21">
        <f t="shared" si="1"/>
        <v>5.76</v>
      </c>
      <c r="I23" s="21">
        <f t="shared" ref="I23:K23" si="25">C23*10.764</f>
        <v>560.26619999999991</v>
      </c>
      <c r="J23" s="21">
        <f t="shared" si="25"/>
        <v>60.439859999999996</v>
      </c>
      <c r="K23" s="21">
        <f t="shared" si="25"/>
        <v>62.000639999999997</v>
      </c>
      <c r="M23" s="21">
        <f t="shared" si="10"/>
        <v>682.70669999999984</v>
      </c>
    </row>
    <row r="24" spans="1:13" ht="15.75" customHeight="1" x14ac:dyDescent="0.25">
      <c r="A24" s="21">
        <v>7</v>
      </c>
      <c r="B24" s="21">
        <v>1</v>
      </c>
      <c r="C24" s="21">
        <v>52.05</v>
      </c>
      <c r="D24" s="21">
        <f t="shared" si="0"/>
        <v>5.6150000000000002</v>
      </c>
      <c r="E24" s="21">
        <f t="shared" si="1"/>
        <v>5.76</v>
      </c>
      <c r="I24" s="21">
        <f t="shared" ref="I24:K24" si="26">C24*10.764</f>
        <v>560.26619999999991</v>
      </c>
      <c r="J24" s="21">
        <f t="shared" si="26"/>
        <v>60.439859999999996</v>
      </c>
      <c r="K24" s="21">
        <f t="shared" si="26"/>
        <v>62.000639999999997</v>
      </c>
      <c r="M24" s="21">
        <f t="shared" si="10"/>
        <v>682.70669999999984</v>
      </c>
    </row>
    <row r="25" spans="1:13" ht="15.75" customHeight="1" x14ac:dyDescent="0.25">
      <c r="B25" s="21">
        <v>2</v>
      </c>
      <c r="C25" s="21">
        <v>52.05</v>
      </c>
      <c r="D25" s="21">
        <f t="shared" si="0"/>
        <v>5.6150000000000002</v>
      </c>
      <c r="E25" s="21">
        <f t="shared" si="1"/>
        <v>5.76</v>
      </c>
      <c r="I25" s="21">
        <f t="shared" ref="I25:K25" si="27">C25*10.764</f>
        <v>560.26619999999991</v>
      </c>
      <c r="J25" s="21">
        <f t="shared" si="27"/>
        <v>60.439859999999996</v>
      </c>
      <c r="K25" s="21">
        <f t="shared" si="27"/>
        <v>62.000639999999997</v>
      </c>
      <c r="M25" s="21">
        <f t="shared" si="10"/>
        <v>682.70669999999984</v>
      </c>
    </row>
    <row r="26" spans="1:13" ht="15.75" customHeight="1" x14ac:dyDescent="0.25">
      <c r="B26" s="21">
        <v>3</v>
      </c>
      <c r="C26" s="21">
        <v>52.05</v>
      </c>
      <c r="D26" s="21">
        <f t="shared" si="0"/>
        <v>5.6150000000000002</v>
      </c>
      <c r="E26" s="21">
        <f t="shared" si="1"/>
        <v>5.76</v>
      </c>
      <c r="I26" s="21">
        <f t="shared" ref="I26:K26" si="28">C26*10.764</f>
        <v>560.26619999999991</v>
      </c>
      <c r="J26" s="21">
        <f t="shared" si="28"/>
        <v>60.439859999999996</v>
      </c>
      <c r="K26" s="21">
        <f t="shared" si="28"/>
        <v>62.000639999999997</v>
      </c>
      <c r="M26" s="21">
        <f t="shared" si="10"/>
        <v>682.70669999999984</v>
      </c>
    </row>
    <row r="27" spans="1:13" ht="15.75" customHeight="1" x14ac:dyDescent="0.25">
      <c r="B27" s="21">
        <v>4</v>
      </c>
      <c r="C27" s="21">
        <v>52.05</v>
      </c>
      <c r="D27" s="21">
        <f t="shared" si="0"/>
        <v>5.6150000000000002</v>
      </c>
      <c r="E27" s="21">
        <f t="shared" si="1"/>
        <v>5.76</v>
      </c>
      <c r="I27" s="21">
        <f t="shared" ref="I27:K27" si="29">C27*10.764</f>
        <v>560.26619999999991</v>
      </c>
      <c r="J27" s="21">
        <f t="shared" si="29"/>
        <v>60.439859999999996</v>
      </c>
      <c r="K27" s="21">
        <f t="shared" si="29"/>
        <v>62.000639999999997</v>
      </c>
      <c r="M27" s="21">
        <f t="shared" si="10"/>
        <v>682.70669999999984</v>
      </c>
    </row>
    <row r="28" spans="1:13" ht="15.75" customHeight="1" x14ac:dyDescent="0.25">
      <c r="A28" s="21">
        <v>8</v>
      </c>
      <c r="B28" s="21">
        <v>1</v>
      </c>
      <c r="C28" s="21">
        <v>52.05</v>
      </c>
      <c r="D28" s="21">
        <f t="shared" si="0"/>
        <v>5.6150000000000002</v>
      </c>
      <c r="E28" s="21">
        <f t="shared" si="1"/>
        <v>5.76</v>
      </c>
      <c r="I28" s="21">
        <f t="shared" ref="I28:K28" si="30">C28*10.764</f>
        <v>560.26619999999991</v>
      </c>
      <c r="J28" s="21">
        <f t="shared" si="30"/>
        <v>60.439859999999996</v>
      </c>
      <c r="K28" s="21">
        <f t="shared" si="30"/>
        <v>62.000639999999997</v>
      </c>
      <c r="M28" s="21">
        <f t="shared" si="10"/>
        <v>682.70669999999984</v>
      </c>
    </row>
    <row r="29" spans="1:13" ht="15.75" customHeight="1" x14ac:dyDescent="0.25">
      <c r="B29" s="21">
        <v>2</v>
      </c>
      <c r="C29" s="21">
        <v>52.05</v>
      </c>
      <c r="D29" s="21">
        <f t="shared" si="0"/>
        <v>5.6150000000000002</v>
      </c>
      <c r="E29" s="21">
        <f t="shared" si="1"/>
        <v>5.76</v>
      </c>
      <c r="I29" s="21">
        <f t="shared" ref="I29:K29" si="31">C29*10.764</f>
        <v>560.26619999999991</v>
      </c>
      <c r="J29" s="21">
        <f t="shared" si="31"/>
        <v>60.439859999999996</v>
      </c>
      <c r="K29" s="21">
        <f t="shared" si="31"/>
        <v>62.000639999999997</v>
      </c>
      <c r="M29" s="21">
        <f t="shared" si="10"/>
        <v>682.70669999999984</v>
      </c>
    </row>
    <row r="30" spans="1:13" ht="15.75" customHeight="1" x14ac:dyDescent="0.25">
      <c r="B30" s="21">
        <v>3</v>
      </c>
      <c r="C30" s="21">
        <v>52.05</v>
      </c>
      <c r="D30" s="21">
        <f t="shared" si="0"/>
        <v>5.6150000000000002</v>
      </c>
      <c r="E30" s="21">
        <f t="shared" si="1"/>
        <v>5.76</v>
      </c>
      <c r="I30" s="21">
        <f t="shared" ref="I30:K30" si="32">C30*10.764</f>
        <v>560.26619999999991</v>
      </c>
      <c r="J30" s="21">
        <f t="shared" si="32"/>
        <v>60.439859999999996</v>
      </c>
      <c r="K30" s="21">
        <f t="shared" si="32"/>
        <v>62.000639999999997</v>
      </c>
      <c r="M30" s="21">
        <f t="shared" si="10"/>
        <v>682.70669999999984</v>
      </c>
    </row>
    <row r="31" spans="1:13" ht="15.75" customHeight="1" x14ac:dyDescent="0.25">
      <c r="B31" s="21">
        <v>4</v>
      </c>
      <c r="C31" s="21">
        <v>52.05</v>
      </c>
      <c r="D31" s="21">
        <f t="shared" si="0"/>
        <v>5.6150000000000002</v>
      </c>
      <c r="E31" s="21">
        <f t="shared" si="1"/>
        <v>5.76</v>
      </c>
      <c r="I31" s="21">
        <f t="shared" ref="I31:K31" si="33">C31*10.764</f>
        <v>560.26619999999991</v>
      </c>
      <c r="J31" s="21">
        <f t="shared" si="33"/>
        <v>60.439859999999996</v>
      </c>
      <c r="K31" s="21">
        <f t="shared" si="33"/>
        <v>62.000639999999997</v>
      </c>
      <c r="M31" s="21">
        <f t="shared" si="10"/>
        <v>682.70669999999984</v>
      </c>
    </row>
    <row r="32" spans="1:13" ht="15.75" customHeight="1" x14ac:dyDescent="0.25">
      <c r="A32" s="21">
        <v>9</v>
      </c>
      <c r="B32" s="21">
        <v>1</v>
      </c>
      <c r="C32" s="21">
        <f t="shared" ref="C32:C39" si="34">55.81</f>
        <v>55.81</v>
      </c>
      <c r="D32" s="21">
        <f t="shared" ref="D32:D39" si="35">(3.35*0.95)+(3.1*1.1)</f>
        <v>6.5925000000000011</v>
      </c>
      <c r="E32" s="21">
        <f t="shared" si="1"/>
        <v>5.76</v>
      </c>
      <c r="I32" s="21">
        <f t="shared" ref="I32:K32" si="36">C32*10.764</f>
        <v>600.73883999999998</v>
      </c>
      <c r="J32" s="21">
        <f t="shared" si="36"/>
        <v>70.961670000000012</v>
      </c>
      <c r="K32" s="21">
        <f t="shared" si="36"/>
        <v>62.000639999999997</v>
      </c>
      <c r="M32" s="21">
        <f t="shared" si="10"/>
        <v>733.70114999999998</v>
      </c>
    </row>
    <row r="33" spans="1:13" ht="15.75" customHeight="1" x14ac:dyDescent="0.25">
      <c r="B33" s="21">
        <v>2</v>
      </c>
      <c r="C33" s="21">
        <f t="shared" si="34"/>
        <v>55.81</v>
      </c>
      <c r="D33" s="21">
        <f t="shared" si="35"/>
        <v>6.5925000000000011</v>
      </c>
      <c r="E33" s="21">
        <f t="shared" si="1"/>
        <v>5.76</v>
      </c>
      <c r="I33" s="21">
        <f t="shared" ref="I33:K33" si="37">C33*10.764</f>
        <v>600.73883999999998</v>
      </c>
      <c r="J33" s="21">
        <f t="shared" si="37"/>
        <v>70.961670000000012</v>
      </c>
      <c r="K33" s="21">
        <f t="shared" si="37"/>
        <v>62.000639999999997</v>
      </c>
      <c r="M33" s="21">
        <f t="shared" si="10"/>
        <v>733.70114999999998</v>
      </c>
    </row>
    <row r="34" spans="1:13" ht="15.75" customHeight="1" x14ac:dyDescent="0.25">
      <c r="B34" s="21">
        <v>3</v>
      </c>
      <c r="C34" s="21">
        <f t="shared" si="34"/>
        <v>55.81</v>
      </c>
      <c r="D34" s="21">
        <f t="shared" si="35"/>
        <v>6.5925000000000011</v>
      </c>
      <c r="E34" s="21">
        <f t="shared" si="1"/>
        <v>5.76</v>
      </c>
      <c r="I34" s="21">
        <f t="shared" ref="I34:K34" si="38">C34*10.764</f>
        <v>600.73883999999998</v>
      </c>
      <c r="J34" s="21">
        <f t="shared" si="38"/>
        <v>70.961670000000012</v>
      </c>
      <c r="K34" s="21">
        <f t="shared" si="38"/>
        <v>62.000639999999997</v>
      </c>
      <c r="M34" s="21">
        <f t="shared" si="10"/>
        <v>733.70114999999998</v>
      </c>
    </row>
    <row r="35" spans="1:13" ht="15.75" customHeight="1" x14ac:dyDescent="0.25">
      <c r="B35" s="21">
        <v>4</v>
      </c>
      <c r="C35" s="21">
        <f t="shared" si="34"/>
        <v>55.81</v>
      </c>
      <c r="D35" s="21">
        <f t="shared" si="35"/>
        <v>6.5925000000000011</v>
      </c>
      <c r="E35" s="21">
        <f t="shared" si="1"/>
        <v>5.76</v>
      </c>
      <c r="I35" s="21">
        <f t="shared" ref="I35:K35" si="39">C35*10.764</f>
        <v>600.73883999999998</v>
      </c>
      <c r="J35" s="21">
        <f t="shared" si="39"/>
        <v>70.961670000000012</v>
      </c>
      <c r="K35" s="21">
        <f t="shared" si="39"/>
        <v>62.000639999999997</v>
      </c>
      <c r="M35" s="21">
        <f t="shared" si="10"/>
        <v>733.70114999999998</v>
      </c>
    </row>
    <row r="36" spans="1:13" ht="15.75" customHeight="1" x14ac:dyDescent="0.25">
      <c r="A36" s="21">
        <v>10</v>
      </c>
      <c r="B36" s="21">
        <v>1</v>
      </c>
      <c r="C36" s="21">
        <f t="shared" si="34"/>
        <v>55.81</v>
      </c>
      <c r="D36" s="21">
        <f t="shared" si="35"/>
        <v>6.5925000000000011</v>
      </c>
      <c r="E36" s="21">
        <f t="shared" si="1"/>
        <v>5.76</v>
      </c>
      <c r="I36" s="21">
        <f t="shared" ref="I36:K36" si="40">C36*10.764</f>
        <v>600.73883999999998</v>
      </c>
      <c r="J36" s="21">
        <f t="shared" si="40"/>
        <v>70.961670000000012</v>
      </c>
      <c r="K36" s="21">
        <f t="shared" si="40"/>
        <v>62.000639999999997</v>
      </c>
      <c r="M36" s="21">
        <f t="shared" si="10"/>
        <v>733.70114999999998</v>
      </c>
    </row>
    <row r="37" spans="1:13" ht="15.75" customHeight="1" x14ac:dyDescent="0.25">
      <c r="B37" s="21">
        <v>2</v>
      </c>
      <c r="C37" s="21">
        <f t="shared" si="34"/>
        <v>55.81</v>
      </c>
      <c r="D37" s="21">
        <f t="shared" si="35"/>
        <v>6.5925000000000011</v>
      </c>
      <c r="E37" s="21">
        <f t="shared" si="1"/>
        <v>5.76</v>
      </c>
      <c r="I37" s="21">
        <f t="shared" ref="I37:K37" si="41">C37*10.764</f>
        <v>600.73883999999998</v>
      </c>
      <c r="J37" s="21">
        <f t="shared" si="41"/>
        <v>70.961670000000012</v>
      </c>
      <c r="K37" s="21">
        <f t="shared" si="41"/>
        <v>62.000639999999997</v>
      </c>
      <c r="M37" s="21">
        <f t="shared" si="10"/>
        <v>733.70114999999998</v>
      </c>
    </row>
    <row r="38" spans="1:13" ht="15.75" customHeight="1" x14ac:dyDescent="0.25">
      <c r="B38" s="21">
        <v>3</v>
      </c>
      <c r="C38" s="21">
        <f t="shared" si="34"/>
        <v>55.81</v>
      </c>
      <c r="D38" s="21">
        <f t="shared" si="35"/>
        <v>6.5925000000000011</v>
      </c>
      <c r="E38" s="21">
        <f t="shared" si="1"/>
        <v>5.76</v>
      </c>
      <c r="I38" s="21">
        <f t="shared" ref="I38:K38" si="42">C38*10.764</f>
        <v>600.73883999999998</v>
      </c>
      <c r="J38" s="21">
        <f t="shared" si="42"/>
        <v>70.961670000000012</v>
      </c>
      <c r="K38" s="21">
        <f t="shared" si="42"/>
        <v>62.000639999999997</v>
      </c>
      <c r="M38" s="21">
        <f t="shared" si="10"/>
        <v>733.70114999999998</v>
      </c>
    </row>
    <row r="39" spans="1:13" ht="15.75" customHeight="1" x14ac:dyDescent="0.25">
      <c r="B39" s="21">
        <v>4</v>
      </c>
      <c r="C39" s="21">
        <f t="shared" si="34"/>
        <v>55.81</v>
      </c>
      <c r="D39" s="21">
        <f t="shared" si="35"/>
        <v>6.5925000000000011</v>
      </c>
      <c r="E39" s="21">
        <f t="shared" si="1"/>
        <v>5.76</v>
      </c>
      <c r="I39" s="21">
        <f t="shared" ref="I39:K39" si="43">C39*10.764</f>
        <v>600.73883999999998</v>
      </c>
      <c r="J39" s="21">
        <f t="shared" si="43"/>
        <v>70.961670000000012</v>
      </c>
      <c r="K39" s="21">
        <f t="shared" si="43"/>
        <v>62.000639999999997</v>
      </c>
      <c r="M39" s="21">
        <f t="shared" si="10"/>
        <v>733.70114999999998</v>
      </c>
    </row>
    <row r="40" spans="1:13" ht="15.75" customHeight="1" x14ac:dyDescent="0.25">
      <c r="A40" s="21">
        <v>11</v>
      </c>
      <c r="B40" s="21">
        <v>1</v>
      </c>
      <c r="C40" s="21">
        <f t="shared" ref="C40:C43" si="44">61.95</f>
        <v>61.95</v>
      </c>
      <c r="D40" s="21">
        <f t="shared" ref="D40:D44" si="45">(3.2*0.95)+(3.1*1.1)</f>
        <v>6.4500000000000011</v>
      </c>
      <c r="E40" s="21">
        <f t="shared" ref="E40:E55" si="46">2.4*0.6*3</f>
        <v>4.32</v>
      </c>
      <c r="I40" s="21">
        <f t="shared" ref="I40:K40" si="47">C40*10.764</f>
        <v>666.82979999999998</v>
      </c>
      <c r="J40" s="21">
        <f t="shared" si="47"/>
        <v>69.427800000000005</v>
      </c>
      <c r="K40" s="21">
        <f t="shared" si="47"/>
        <v>46.500480000000003</v>
      </c>
      <c r="M40" s="21">
        <f t="shared" si="10"/>
        <v>782.75808000000006</v>
      </c>
    </row>
    <row r="41" spans="1:13" ht="15.75" customHeight="1" x14ac:dyDescent="0.25">
      <c r="B41" s="21">
        <v>2</v>
      </c>
      <c r="C41" s="21">
        <f t="shared" si="44"/>
        <v>61.95</v>
      </c>
      <c r="D41" s="21">
        <f t="shared" si="45"/>
        <v>6.4500000000000011</v>
      </c>
      <c r="E41" s="21">
        <f t="shared" si="46"/>
        <v>4.32</v>
      </c>
      <c r="I41" s="21">
        <f t="shared" ref="I41:K41" si="48">C41*10.764</f>
        <v>666.82979999999998</v>
      </c>
      <c r="J41" s="21">
        <f t="shared" si="48"/>
        <v>69.427800000000005</v>
      </c>
      <c r="K41" s="21">
        <f t="shared" si="48"/>
        <v>46.500480000000003</v>
      </c>
      <c r="M41" s="21">
        <f t="shared" si="10"/>
        <v>782.75808000000006</v>
      </c>
    </row>
    <row r="42" spans="1:13" ht="15.75" customHeight="1" x14ac:dyDescent="0.25">
      <c r="B42" s="21">
        <v>3</v>
      </c>
      <c r="C42" s="21">
        <f t="shared" si="44"/>
        <v>61.95</v>
      </c>
      <c r="D42" s="21">
        <f t="shared" si="45"/>
        <v>6.4500000000000011</v>
      </c>
      <c r="E42" s="21">
        <f t="shared" si="46"/>
        <v>4.32</v>
      </c>
      <c r="I42" s="21">
        <f t="shared" ref="I42:K42" si="49">C42*10.764</f>
        <v>666.82979999999998</v>
      </c>
      <c r="J42" s="21">
        <f t="shared" si="49"/>
        <v>69.427800000000005</v>
      </c>
      <c r="K42" s="21">
        <f t="shared" si="49"/>
        <v>46.500480000000003</v>
      </c>
      <c r="M42" s="21">
        <f t="shared" si="10"/>
        <v>782.75808000000006</v>
      </c>
    </row>
    <row r="43" spans="1:13" ht="15.75" customHeight="1" x14ac:dyDescent="0.25">
      <c r="B43" s="21">
        <v>4</v>
      </c>
      <c r="C43" s="21">
        <f t="shared" si="44"/>
        <v>61.95</v>
      </c>
      <c r="D43" s="21">
        <f t="shared" si="45"/>
        <v>6.4500000000000011</v>
      </c>
      <c r="E43" s="21">
        <f t="shared" si="46"/>
        <v>4.32</v>
      </c>
      <c r="I43" s="21">
        <f t="shared" ref="I43:K43" si="50">C43*10.764</f>
        <v>666.82979999999998</v>
      </c>
      <c r="J43" s="21">
        <f t="shared" si="50"/>
        <v>69.427800000000005</v>
      </c>
      <c r="K43" s="21">
        <f t="shared" si="50"/>
        <v>46.500480000000003</v>
      </c>
      <c r="M43" s="21">
        <f t="shared" si="10"/>
        <v>782.75808000000006</v>
      </c>
    </row>
    <row r="44" spans="1:13" ht="15.75" customHeight="1" x14ac:dyDescent="0.25">
      <c r="A44" s="21">
        <v>12</v>
      </c>
      <c r="B44" s="21">
        <v>1</v>
      </c>
      <c r="C44" s="21">
        <f>61.05</f>
        <v>61.05</v>
      </c>
      <c r="D44" s="21">
        <f t="shared" si="45"/>
        <v>6.4500000000000011</v>
      </c>
      <c r="E44" s="21">
        <f t="shared" si="46"/>
        <v>4.32</v>
      </c>
      <c r="I44" s="21">
        <f t="shared" ref="I44:K44" si="51">C44*10.764</f>
        <v>657.14219999999989</v>
      </c>
      <c r="J44" s="21">
        <f t="shared" si="51"/>
        <v>69.427800000000005</v>
      </c>
      <c r="K44" s="21">
        <f t="shared" si="51"/>
        <v>46.500480000000003</v>
      </c>
      <c r="M44" s="21">
        <f t="shared" si="10"/>
        <v>773.07047999999998</v>
      </c>
    </row>
    <row r="45" spans="1:13" ht="15.75" customHeight="1" x14ac:dyDescent="0.25">
      <c r="B45" s="21">
        <v>2</v>
      </c>
      <c r="C45" s="21">
        <f t="shared" ref="C45:C46" si="52">63.29</f>
        <v>63.29</v>
      </c>
      <c r="D45" s="21">
        <f t="shared" ref="D45:D46" si="53">(3.2*1.1)+(3.1*1.1)</f>
        <v>6.9300000000000015</v>
      </c>
      <c r="E45" s="21">
        <f t="shared" si="46"/>
        <v>4.32</v>
      </c>
      <c r="I45" s="21">
        <f t="shared" ref="I45:K45" si="54">C45*10.764</f>
        <v>681.25355999999999</v>
      </c>
      <c r="J45" s="21">
        <f t="shared" si="54"/>
        <v>74.594520000000017</v>
      </c>
      <c r="K45" s="21">
        <f t="shared" si="54"/>
        <v>46.500480000000003</v>
      </c>
      <c r="M45" s="21">
        <f t="shared" si="10"/>
        <v>802.34856000000002</v>
      </c>
    </row>
    <row r="46" spans="1:13" ht="15.75" customHeight="1" x14ac:dyDescent="0.25">
      <c r="B46" s="21">
        <v>3</v>
      </c>
      <c r="C46" s="21">
        <f t="shared" si="52"/>
        <v>63.29</v>
      </c>
      <c r="D46" s="21">
        <f t="shared" si="53"/>
        <v>6.9300000000000015</v>
      </c>
      <c r="E46" s="21">
        <f t="shared" si="46"/>
        <v>4.32</v>
      </c>
      <c r="I46" s="21">
        <f t="shared" ref="I46:K46" si="55">C46*10.764</f>
        <v>681.25355999999999</v>
      </c>
      <c r="J46" s="21">
        <f t="shared" si="55"/>
        <v>74.594520000000017</v>
      </c>
      <c r="K46" s="21">
        <f t="shared" si="55"/>
        <v>46.500480000000003</v>
      </c>
      <c r="M46" s="21">
        <f t="shared" si="10"/>
        <v>802.34856000000002</v>
      </c>
    </row>
    <row r="47" spans="1:13" ht="15.75" customHeight="1" x14ac:dyDescent="0.25">
      <c r="B47" s="21">
        <v>4</v>
      </c>
      <c r="C47" s="21">
        <f>61.05</f>
        <v>61.05</v>
      </c>
      <c r="D47" s="21">
        <f>(3.2*0.95)+(3.1*1.1)</f>
        <v>6.4500000000000011</v>
      </c>
      <c r="E47" s="21">
        <f t="shared" si="46"/>
        <v>4.32</v>
      </c>
      <c r="H47" s="21" t="s">
        <v>50</v>
      </c>
      <c r="I47" s="21">
        <f t="shared" ref="I47:K47" si="56">C47*10.764</f>
        <v>657.14219999999989</v>
      </c>
      <c r="J47" s="21">
        <f t="shared" si="56"/>
        <v>69.427800000000005</v>
      </c>
      <c r="K47" s="21">
        <f t="shared" si="56"/>
        <v>46.500480000000003</v>
      </c>
      <c r="M47" s="21">
        <f t="shared" si="10"/>
        <v>773.07047999999998</v>
      </c>
    </row>
    <row r="48" spans="1:13" ht="15.75" customHeight="1" x14ac:dyDescent="0.25">
      <c r="A48" s="21">
        <v>13</v>
      </c>
      <c r="B48" s="21">
        <v>1</v>
      </c>
      <c r="C48" s="21">
        <f>69.84</f>
        <v>69.84</v>
      </c>
      <c r="D48" s="21">
        <f t="shared" ref="D48:D51" si="57">(3.2*1.1)+(3.1*1.1)</f>
        <v>6.9300000000000015</v>
      </c>
      <c r="E48" s="21">
        <f t="shared" si="46"/>
        <v>4.32</v>
      </c>
      <c r="I48" s="21">
        <f t="shared" ref="I48:K48" si="58">C48*10.764</f>
        <v>751.75775999999996</v>
      </c>
      <c r="J48" s="21">
        <f t="shared" si="58"/>
        <v>74.594520000000017</v>
      </c>
      <c r="K48" s="21">
        <f t="shared" si="58"/>
        <v>46.500480000000003</v>
      </c>
      <c r="M48" s="21">
        <f t="shared" si="10"/>
        <v>872.85275999999999</v>
      </c>
    </row>
    <row r="49" spans="1:13" ht="15.75" customHeight="1" x14ac:dyDescent="0.25">
      <c r="B49" s="21">
        <v>2</v>
      </c>
      <c r="C49" s="21">
        <f t="shared" ref="C49:C50" si="59">63.29</f>
        <v>63.29</v>
      </c>
      <c r="D49" s="21">
        <f t="shared" si="57"/>
        <v>6.9300000000000015</v>
      </c>
      <c r="E49" s="21">
        <f t="shared" si="46"/>
        <v>4.32</v>
      </c>
      <c r="I49" s="21">
        <f t="shared" ref="I49:K49" si="60">C49*10.764</f>
        <v>681.25355999999999</v>
      </c>
      <c r="J49" s="21">
        <f t="shared" si="60"/>
        <v>74.594520000000017</v>
      </c>
      <c r="K49" s="21">
        <f t="shared" si="60"/>
        <v>46.500480000000003</v>
      </c>
      <c r="M49" s="21">
        <f t="shared" si="10"/>
        <v>802.34856000000002</v>
      </c>
    </row>
    <row r="50" spans="1:13" ht="15.75" customHeight="1" x14ac:dyDescent="0.25">
      <c r="B50" s="21">
        <v>3</v>
      </c>
      <c r="C50" s="21">
        <f t="shared" si="59"/>
        <v>63.29</v>
      </c>
      <c r="D50" s="21">
        <f t="shared" si="57"/>
        <v>6.9300000000000015</v>
      </c>
      <c r="E50" s="21">
        <f t="shared" si="46"/>
        <v>4.32</v>
      </c>
      <c r="I50" s="21">
        <f t="shared" ref="I50:K50" si="61">C50*10.764</f>
        <v>681.25355999999999</v>
      </c>
      <c r="J50" s="21">
        <f t="shared" si="61"/>
        <v>74.594520000000017</v>
      </c>
      <c r="K50" s="21">
        <f t="shared" si="61"/>
        <v>46.500480000000003</v>
      </c>
      <c r="M50" s="21">
        <f t="shared" si="10"/>
        <v>802.34856000000002</v>
      </c>
    </row>
    <row r="51" spans="1:13" ht="15.75" customHeight="1" x14ac:dyDescent="0.25">
      <c r="B51" s="21">
        <v>4</v>
      </c>
      <c r="C51" s="21">
        <f t="shared" ref="C51:C52" si="62">69.84</f>
        <v>69.84</v>
      </c>
      <c r="D51" s="21">
        <f t="shared" si="57"/>
        <v>6.9300000000000015</v>
      </c>
      <c r="E51" s="21">
        <f t="shared" si="46"/>
        <v>4.32</v>
      </c>
      <c r="I51" s="21">
        <f t="shared" ref="I51:K51" si="63">C51*10.764</f>
        <v>751.75775999999996</v>
      </c>
      <c r="J51" s="21">
        <f t="shared" si="63"/>
        <v>74.594520000000017</v>
      </c>
      <c r="K51" s="21">
        <f t="shared" si="63"/>
        <v>46.500480000000003</v>
      </c>
      <c r="M51" s="21">
        <f t="shared" si="10"/>
        <v>872.85275999999999</v>
      </c>
    </row>
    <row r="52" spans="1:13" ht="15.75" customHeight="1" x14ac:dyDescent="0.25">
      <c r="A52" s="21">
        <v>14</v>
      </c>
      <c r="B52" s="21">
        <v>1</v>
      </c>
      <c r="C52" s="21">
        <f t="shared" si="62"/>
        <v>69.84</v>
      </c>
      <c r="D52" s="21">
        <f>(3.2*1.55)+(3.1*1.1)</f>
        <v>8.370000000000001</v>
      </c>
      <c r="E52" s="21">
        <f t="shared" si="46"/>
        <v>4.32</v>
      </c>
      <c r="I52" s="21">
        <f t="shared" ref="I52:K52" si="64">C52*10.764</f>
        <v>751.75775999999996</v>
      </c>
      <c r="J52" s="21">
        <f t="shared" si="64"/>
        <v>90.094680000000011</v>
      </c>
      <c r="K52" s="21">
        <f t="shared" si="64"/>
        <v>46.500480000000003</v>
      </c>
      <c r="M52" s="21">
        <f t="shared" si="10"/>
        <v>888.35292000000004</v>
      </c>
    </row>
    <row r="53" spans="1:13" ht="15.75" customHeight="1" x14ac:dyDescent="0.25">
      <c r="B53" s="21">
        <v>2</v>
      </c>
      <c r="C53" s="21">
        <f t="shared" ref="C53:C54" si="65">68.4</f>
        <v>68.400000000000006</v>
      </c>
      <c r="D53" s="21">
        <f t="shared" ref="D53:D54" si="66">(3.2*1.1)+(3.1*1.1)</f>
        <v>6.9300000000000015</v>
      </c>
      <c r="E53" s="21">
        <f t="shared" si="46"/>
        <v>4.32</v>
      </c>
      <c r="I53" s="21">
        <f t="shared" ref="I53:K53" si="67">C53*10.764</f>
        <v>736.25760000000002</v>
      </c>
      <c r="J53" s="21">
        <f t="shared" si="67"/>
        <v>74.594520000000017</v>
      </c>
      <c r="K53" s="21">
        <f t="shared" si="67"/>
        <v>46.500480000000003</v>
      </c>
      <c r="M53" s="21">
        <f t="shared" si="10"/>
        <v>857.35260000000005</v>
      </c>
    </row>
    <row r="54" spans="1:13" ht="15.75" customHeight="1" x14ac:dyDescent="0.25">
      <c r="B54" s="21">
        <v>3</v>
      </c>
      <c r="C54" s="21">
        <f t="shared" si="65"/>
        <v>68.400000000000006</v>
      </c>
      <c r="D54" s="21">
        <f t="shared" si="66"/>
        <v>6.9300000000000015</v>
      </c>
      <c r="E54" s="21">
        <f t="shared" si="46"/>
        <v>4.32</v>
      </c>
      <c r="I54" s="21">
        <f t="shared" ref="I54:K54" si="68">C54*10.764</f>
        <v>736.25760000000002</v>
      </c>
      <c r="J54" s="21">
        <f t="shared" si="68"/>
        <v>74.594520000000017</v>
      </c>
      <c r="K54" s="21">
        <f t="shared" si="68"/>
        <v>46.500480000000003</v>
      </c>
      <c r="M54" s="21">
        <f t="shared" si="10"/>
        <v>857.35260000000005</v>
      </c>
    </row>
    <row r="55" spans="1:13" ht="15.75" customHeight="1" x14ac:dyDescent="0.25">
      <c r="B55" s="21">
        <v>4</v>
      </c>
      <c r="C55" s="21">
        <f>69.84</f>
        <v>69.84</v>
      </c>
      <c r="D55" s="21">
        <f>(3.2*1.55)+(3.1*1.1)</f>
        <v>8.370000000000001</v>
      </c>
      <c r="E55" s="21">
        <f t="shared" si="46"/>
        <v>4.32</v>
      </c>
      <c r="I55" s="21">
        <f t="shared" ref="I55:K55" si="69">C55*10.764</f>
        <v>751.75775999999996</v>
      </c>
      <c r="J55" s="21">
        <f t="shared" si="69"/>
        <v>90.094680000000011</v>
      </c>
      <c r="K55" s="21">
        <f t="shared" si="69"/>
        <v>46.500480000000003</v>
      </c>
      <c r="M55" s="21">
        <f t="shared" si="10"/>
        <v>888.35292000000004</v>
      </c>
    </row>
    <row r="56" spans="1:13" ht="15.75" customHeight="1" x14ac:dyDescent="0.25">
      <c r="A56" s="21">
        <v>15</v>
      </c>
      <c r="B56" s="21">
        <v>1</v>
      </c>
      <c r="M56" s="21">
        <f>SUM(M2:M55)</f>
        <v>39526.780409999985</v>
      </c>
    </row>
    <row r="57" spans="1:13" ht="15.75" customHeight="1" x14ac:dyDescent="0.25">
      <c r="B57" s="21">
        <v>2</v>
      </c>
    </row>
    <row r="58" spans="1:13" ht="15.75" customHeight="1" x14ac:dyDescent="0.25">
      <c r="B58" s="21">
        <v>3</v>
      </c>
    </row>
    <row r="59" spans="1:13" ht="15.75" customHeight="1" x14ac:dyDescent="0.25">
      <c r="B59" s="21">
        <v>4</v>
      </c>
    </row>
    <row r="60" spans="1:13" ht="15.75" customHeight="1" x14ac:dyDescent="0.25">
      <c r="A60" s="21">
        <v>16</v>
      </c>
      <c r="B60" s="21">
        <v>1</v>
      </c>
    </row>
    <row r="61" spans="1:13" ht="15.75" customHeight="1" x14ac:dyDescent="0.25">
      <c r="B61" s="21">
        <v>2</v>
      </c>
    </row>
    <row r="62" spans="1:13" ht="15.75" customHeight="1" x14ac:dyDescent="0.25">
      <c r="B62" s="21">
        <v>3</v>
      </c>
    </row>
    <row r="63" spans="1:13" ht="15.75" customHeight="1" x14ac:dyDescent="0.25">
      <c r="B63" s="21">
        <v>4</v>
      </c>
    </row>
    <row r="64" spans="1:13" ht="15.75" customHeight="1" x14ac:dyDescent="0.25">
      <c r="B64" s="21">
        <v>1</v>
      </c>
    </row>
    <row r="65" spans="2:2" ht="15.75" customHeight="1" x14ac:dyDescent="0.25">
      <c r="B65" s="21">
        <v>2</v>
      </c>
    </row>
    <row r="66" spans="2:2" ht="15.75" customHeight="1" x14ac:dyDescent="0.25">
      <c r="B66" s="21">
        <v>3</v>
      </c>
    </row>
    <row r="67" spans="2:2" ht="15.75" customHeight="1" x14ac:dyDescent="0.25">
      <c r="B67" s="21">
        <v>4</v>
      </c>
    </row>
    <row r="68" spans="2:2" ht="15.75" customHeight="1" x14ac:dyDescent="0.25">
      <c r="B68" s="21">
        <v>1</v>
      </c>
    </row>
    <row r="69" spans="2:2" ht="15.75" customHeight="1" x14ac:dyDescent="0.25">
      <c r="B69" s="21">
        <v>2</v>
      </c>
    </row>
    <row r="70" spans="2:2" ht="15.75" customHeight="1" x14ac:dyDescent="0.25">
      <c r="B70" s="21">
        <v>3</v>
      </c>
    </row>
    <row r="71" spans="2:2" ht="15.75" customHeight="1" x14ac:dyDescent="0.25">
      <c r="B71" s="21">
        <v>4</v>
      </c>
    </row>
    <row r="72" spans="2:2" ht="15.75" customHeight="1" x14ac:dyDescent="0.25">
      <c r="B72" s="21">
        <v>1</v>
      </c>
    </row>
    <row r="73" spans="2:2" ht="15.75" customHeight="1" x14ac:dyDescent="0.25">
      <c r="B73" s="21">
        <v>2</v>
      </c>
    </row>
    <row r="74" spans="2:2" ht="15.75" customHeight="1" x14ac:dyDescent="0.25">
      <c r="B74" s="21">
        <v>3</v>
      </c>
    </row>
    <row r="75" spans="2:2" ht="15.75" customHeight="1" x14ac:dyDescent="0.25">
      <c r="B75" s="21">
        <v>4</v>
      </c>
    </row>
    <row r="76" spans="2:2" ht="15.75" customHeight="1" x14ac:dyDescent="0.25">
      <c r="B76" s="21">
        <v>1</v>
      </c>
    </row>
    <row r="77" spans="2:2" ht="15.75" customHeight="1" x14ac:dyDescent="0.25">
      <c r="B77" s="21">
        <v>2</v>
      </c>
    </row>
    <row r="78" spans="2:2" ht="15.75" customHeight="1" x14ac:dyDescent="0.25">
      <c r="B78" s="21">
        <v>3</v>
      </c>
    </row>
    <row r="79" spans="2:2" ht="15.75" customHeight="1" x14ac:dyDescent="0.25">
      <c r="B79" s="21">
        <v>4</v>
      </c>
    </row>
    <row r="80" spans="2:2" ht="15.75" customHeight="1" x14ac:dyDescent="0.25">
      <c r="B80" s="21">
        <v>1</v>
      </c>
    </row>
    <row r="81" spans="2:2" ht="15.75" customHeight="1" x14ac:dyDescent="0.25">
      <c r="B81" s="21">
        <v>2</v>
      </c>
    </row>
    <row r="82" spans="2:2" ht="15.75" customHeight="1" x14ac:dyDescent="0.25">
      <c r="B82" s="21">
        <v>3</v>
      </c>
    </row>
    <row r="83" spans="2:2" ht="15.75" customHeight="1" x14ac:dyDescent="0.25">
      <c r="B83" s="21">
        <v>4</v>
      </c>
    </row>
    <row r="84" spans="2:2" ht="15.75" customHeight="1" x14ac:dyDescent="0.25">
      <c r="B84" s="21">
        <v>1</v>
      </c>
    </row>
    <row r="85" spans="2:2" ht="15.75" customHeight="1" x14ac:dyDescent="0.25">
      <c r="B85" s="21">
        <v>2</v>
      </c>
    </row>
    <row r="86" spans="2:2" ht="15.75" customHeight="1" x14ac:dyDescent="0.25">
      <c r="B86" s="21">
        <v>3</v>
      </c>
    </row>
    <row r="87" spans="2:2" ht="15.75" customHeight="1" x14ac:dyDescent="0.25">
      <c r="B87" s="21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1C7C-9CB0-4222-AEF2-2E01F0FD1FB0}">
  <dimension ref="A1:L934"/>
  <sheetViews>
    <sheetView workbookViewId="0">
      <selection activeCell="D23" sqref="D23"/>
    </sheetView>
  </sheetViews>
  <sheetFormatPr defaultColWidth="12.625" defaultRowHeight="16.5" x14ac:dyDescent="0.3"/>
  <cols>
    <col min="1" max="1" width="2.75" style="81" bestFit="1" customWidth="1"/>
    <col min="2" max="2" width="13.625" style="81" bestFit="1" customWidth="1"/>
    <col min="3" max="3" width="8.625" style="99" bestFit="1" customWidth="1"/>
    <col min="4" max="4" width="11" style="81" bestFit="1" customWidth="1"/>
    <col min="5" max="5" width="11.875" style="81" bestFit="1" customWidth="1"/>
    <col min="6" max="6" width="13.125" style="81" bestFit="1" customWidth="1"/>
    <col min="7" max="7" width="14.5" style="81" customWidth="1"/>
    <col min="8" max="8" width="15.25" style="81" customWidth="1"/>
    <col min="9" max="9" width="5.5" style="80" bestFit="1" customWidth="1"/>
    <col min="10" max="10" width="33.375" style="80" bestFit="1" customWidth="1"/>
    <col min="11" max="11" width="11.875" style="73" bestFit="1" customWidth="1"/>
    <col min="12" max="12" width="6.625" style="81" bestFit="1" customWidth="1"/>
    <col min="13" max="19" width="7.625" style="81" customWidth="1"/>
    <col min="20" max="16384" width="12.625" style="81"/>
  </cols>
  <sheetData>
    <row r="1" spans="1:12" x14ac:dyDescent="0.3">
      <c r="A1" s="158" t="s">
        <v>61</v>
      </c>
      <c r="B1" s="159"/>
      <c r="C1" s="159"/>
      <c r="D1" s="159"/>
      <c r="E1" s="159"/>
      <c r="F1" s="74"/>
      <c r="G1" s="74"/>
      <c r="H1" s="74"/>
    </row>
    <row r="2" spans="1:12" x14ac:dyDescent="0.3">
      <c r="A2" s="76" t="s">
        <v>83</v>
      </c>
      <c r="B2" s="78" t="s">
        <v>62</v>
      </c>
      <c r="C2" s="98" t="s">
        <v>38</v>
      </c>
      <c r="D2" s="94" t="s">
        <v>42</v>
      </c>
      <c r="E2" s="77" t="s">
        <v>63</v>
      </c>
      <c r="F2" s="77" t="s">
        <v>84</v>
      </c>
      <c r="G2" s="74"/>
      <c r="H2" s="74"/>
    </row>
    <row r="3" spans="1:12" ht="15" customHeight="1" x14ac:dyDescent="0.3">
      <c r="A3" s="76">
        <v>1</v>
      </c>
      <c r="B3" s="160" t="s">
        <v>79</v>
      </c>
      <c r="C3" s="161" t="s">
        <v>80</v>
      </c>
      <c r="D3" s="95" t="s">
        <v>39</v>
      </c>
      <c r="E3" s="77">
        <v>1397300</v>
      </c>
      <c r="F3" s="77">
        <f>E3</f>
        <v>1397300</v>
      </c>
      <c r="G3" s="74"/>
      <c r="H3" s="74"/>
    </row>
    <row r="4" spans="1:12" x14ac:dyDescent="0.3">
      <c r="A4" s="76">
        <v>2</v>
      </c>
      <c r="B4" s="160"/>
      <c r="C4" s="161"/>
      <c r="D4" s="162" t="s">
        <v>40</v>
      </c>
      <c r="E4" s="77">
        <v>30000</v>
      </c>
      <c r="F4" s="77">
        <f t="shared" ref="F4:F5" si="0">E4</f>
        <v>30000</v>
      </c>
      <c r="G4" s="74"/>
      <c r="H4" s="74"/>
    </row>
    <row r="5" spans="1:12" x14ac:dyDescent="0.3">
      <c r="A5" s="76">
        <v>3</v>
      </c>
      <c r="B5" s="160"/>
      <c r="C5" s="161"/>
      <c r="D5" s="162"/>
      <c r="E5" s="77">
        <v>2840</v>
      </c>
      <c r="F5" s="77">
        <f t="shared" si="0"/>
        <v>2840</v>
      </c>
      <c r="G5" s="74"/>
      <c r="H5" s="74"/>
    </row>
    <row r="6" spans="1:12" x14ac:dyDescent="0.3">
      <c r="A6" s="76">
        <v>4</v>
      </c>
      <c r="B6" s="160" t="s">
        <v>79</v>
      </c>
      <c r="C6" s="161" t="s">
        <v>80</v>
      </c>
      <c r="D6" s="95" t="s">
        <v>39</v>
      </c>
      <c r="E6" s="77">
        <v>1397300</v>
      </c>
      <c r="F6" s="77">
        <f>E6</f>
        <v>1397300</v>
      </c>
      <c r="G6" s="74"/>
      <c r="H6" s="74"/>
    </row>
    <row r="7" spans="1:12" x14ac:dyDescent="0.3">
      <c r="A7" s="76">
        <v>5</v>
      </c>
      <c r="B7" s="160"/>
      <c r="C7" s="161"/>
      <c r="D7" s="164" t="s">
        <v>40</v>
      </c>
      <c r="E7" s="77">
        <v>30000</v>
      </c>
      <c r="F7" s="77">
        <f t="shared" ref="F7:F9" si="1">E7</f>
        <v>30000</v>
      </c>
      <c r="G7" s="74"/>
      <c r="H7" s="74"/>
    </row>
    <row r="8" spans="1:12" x14ac:dyDescent="0.3">
      <c r="A8" s="76">
        <v>6</v>
      </c>
      <c r="B8" s="160"/>
      <c r="C8" s="161"/>
      <c r="D8" s="165"/>
      <c r="E8" s="77">
        <v>3300</v>
      </c>
      <c r="F8" s="77">
        <f t="shared" si="1"/>
        <v>3300</v>
      </c>
      <c r="G8" s="74"/>
      <c r="H8" s="74"/>
    </row>
    <row r="9" spans="1:12" x14ac:dyDescent="0.3">
      <c r="A9" s="76">
        <v>7</v>
      </c>
      <c r="B9" s="160" t="s">
        <v>79</v>
      </c>
      <c r="C9" s="163" t="s">
        <v>81</v>
      </c>
      <c r="D9" s="97" t="s">
        <v>82</v>
      </c>
      <c r="E9" s="77">
        <v>11600000</v>
      </c>
      <c r="F9" s="77">
        <f t="shared" si="1"/>
        <v>11600000</v>
      </c>
      <c r="G9" s="74"/>
      <c r="H9" s="74"/>
    </row>
    <row r="10" spans="1:12" x14ac:dyDescent="0.3">
      <c r="A10" s="76">
        <v>8</v>
      </c>
      <c r="B10" s="160"/>
      <c r="C10" s="163"/>
      <c r="D10" s="95" t="s">
        <v>39</v>
      </c>
      <c r="E10" s="77">
        <v>348000</v>
      </c>
      <c r="F10" s="77">
        <f>E10</f>
        <v>348000</v>
      </c>
      <c r="G10" s="74"/>
      <c r="H10" s="74"/>
    </row>
    <row r="11" spans="1:12" x14ac:dyDescent="0.3">
      <c r="A11" s="76">
        <v>9</v>
      </c>
      <c r="B11" s="160"/>
      <c r="C11" s="163"/>
      <c r="D11" s="164" t="s">
        <v>40</v>
      </c>
      <c r="E11" s="77">
        <v>30000</v>
      </c>
      <c r="F11" s="77">
        <f t="shared" ref="F11:F12" si="2">E11</f>
        <v>30000</v>
      </c>
      <c r="G11" s="74"/>
      <c r="H11" s="74"/>
    </row>
    <row r="12" spans="1:12" x14ac:dyDescent="0.3">
      <c r="A12" s="76">
        <v>10</v>
      </c>
      <c r="B12" s="160"/>
      <c r="C12" s="163"/>
      <c r="D12" s="165"/>
      <c r="E12" s="77">
        <v>1600</v>
      </c>
      <c r="F12" s="77">
        <f t="shared" si="2"/>
        <v>1600</v>
      </c>
      <c r="G12" s="74"/>
      <c r="H12" s="74"/>
      <c r="J12" s="84"/>
      <c r="K12" s="85"/>
      <c r="L12" s="86"/>
    </row>
    <row r="13" spans="1:12" x14ac:dyDescent="0.3">
      <c r="A13" s="96"/>
      <c r="B13" s="156" t="s">
        <v>30</v>
      </c>
      <c r="C13" s="157"/>
      <c r="D13" s="157"/>
      <c r="E13" s="79">
        <f>SUM(E3:E12)</f>
        <v>14840340</v>
      </c>
      <c r="F13" s="79">
        <f>SUM(F3:F12)</f>
        <v>14840340</v>
      </c>
      <c r="G13" s="74"/>
      <c r="H13" s="74"/>
    </row>
    <row r="14" spans="1:12" x14ac:dyDescent="0.3">
      <c r="B14" s="82"/>
      <c r="D14" s="83"/>
      <c r="E14" s="74"/>
      <c r="F14" s="74"/>
      <c r="G14" s="74"/>
      <c r="H14" s="74"/>
      <c r="J14" s="84"/>
      <c r="K14" s="85"/>
      <c r="L14" s="86"/>
    </row>
    <row r="15" spans="1:12" x14ac:dyDescent="0.3">
      <c r="B15" s="82"/>
      <c r="D15" s="83"/>
      <c r="E15" s="74"/>
      <c r="F15" s="74"/>
      <c r="G15" s="74"/>
      <c r="H15" s="74"/>
      <c r="L15" s="86"/>
    </row>
    <row r="16" spans="1:12" x14ac:dyDescent="0.3">
      <c r="B16" s="82"/>
      <c r="D16" s="83"/>
      <c r="E16" s="74"/>
      <c r="F16" s="74"/>
      <c r="G16" s="74"/>
      <c r="H16" s="74"/>
      <c r="J16" s="84"/>
      <c r="K16" s="85"/>
      <c r="L16" s="86"/>
    </row>
    <row r="17" spans="2:12" x14ac:dyDescent="0.3">
      <c r="B17" s="82"/>
      <c r="D17" s="83"/>
      <c r="E17" s="74"/>
      <c r="F17" s="74"/>
      <c r="G17" s="74"/>
      <c r="H17" s="74"/>
      <c r="L17" s="86"/>
    </row>
    <row r="18" spans="2:12" x14ac:dyDescent="0.3">
      <c r="B18" s="82"/>
      <c r="D18" s="83"/>
      <c r="E18" s="74"/>
      <c r="F18" s="74"/>
      <c r="G18" s="74"/>
      <c r="H18" s="74"/>
      <c r="J18" s="84"/>
      <c r="K18" s="85"/>
      <c r="L18" s="86"/>
    </row>
    <row r="19" spans="2:12" x14ac:dyDescent="0.3">
      <c r="B19" s="82"/>
      <c r="D19" s="83"/>
      <c r="E19" s="74"/>
      <c r="F19" s="74"/>
      <c r="G19" s="74"/>
      <c r="H19" s="74"/>
      <c r="L19" s="86"/>
    </row>
    <row r="20" spans="2:12" x14ac:dyDescent="0.3">
      <c r="B20" s="82"/>
      <c r="D20" s="83"/>
      <c r="E20" s="74"/>
      <c r="F20" s="74"/>
      <c r="G20" s="74"/>
      <c r="H20" s="74"/>
      <c r="J20" s="84"/>
      <c r="K20" s="85"/>
      <c r="L20" s="86"/>
    </row>
    <row r="21" spans="2:12" x14ac:dyDescent="0.3">
      <c r="B21" s="82"/>
      <c r="D21" s="83"/>
      <c r="E21" s="74"/>
      <c r="F21" s="74"/>
      <c r="G21" s="74"/>
      <c r="H21" s="74"/>
      <c r="J21" s="84"/>
      <c r="K21" s="85"/>
      <c r="L21" s="86"/>
    </row>
    <row r="22" spans="2:12" x14ac:dyDescent="0.3">
      <c r="B22" s="82"/>
      <c r="D22" s="83"/>
      <c r="E22" s="74"/>
      <c r="F22" s="74"/>
      <c r="G22" s="74"/>
      <c r="H22" s="74"/>
      <c r="J22" s="84"/>
      <c r="K22" s="85"/>
      <c r="L22" s="86"/>
    </row>
    <row r="23" spans="2:12" x14ac:dyDescent="0.3">
      <c r="B23" s="82"/>
      <c r="D23" s="83"/>
      <c r="E23" s="74"/>
      <c r="F23" s="74"/>
      <c r="G23" s="74"/>
      <c r="H23" s="74"/>
      <c r="I23" s="84"/>
      <c r="J23" s="84"/>
      <c r="K23" s="85"/>
      <c r="L23" s="86"/>
    </row>
    <row r="24" spans="2:12" x14ac:dyDescent="0.3">
      <c r="B24" s="82"/>
      <c r="D24" s="83"/>
      <c r="E24" s="74"/>
      <c r="F24" s="74"/>
      <c r="G24" s="74"/>
      <c r="H24" s="74"/>
    </row>
    <row r="25" spans="2:12" x14ac:dyDescent="0.3">
      <c r="B25" s="82"/>
      <c r="D25" s="83"/>
      <c r="E25" s="74"/>
      <c r="F25" s="74"/>
      <c r="G25" s="74"/>
      <c r="H25" s="74"/>
    </row>
    <row r="26" spans="2:12" x14ac:dyDescent="0.3">
      <c r="B26" s="82"/>
      <c r="D26" s="83"/>
      <c r="E26" s="74"/>
      <c r="F26" s="74"/>
      <c r="G26" s="74"/>
      <c r="H26" s="74"/>
    </row>
    <row r="27" spans="2:12" x14ac:dyDescent="0.3">
      <c r="B27" s="82"/>
      <c r="D27" s="83"/>
      <c r="E27" s="74"/>
      <c r="F27" s="74"/>
      <c r="G27" s="74"/>
      <c r="H27" s="74"/>
    </row>
    <row r="28" spans="2:12" x14ac:dyDescent="0.3">
      <c r="B28" s="82"/>
      <c r="D28" s="83"/>
      <c r="E28" s="74"/>
      <c r="F28" s="74"/>
      <c r="G28" s="74"/>
      <c r="H28" s="74"/>
    </row>
    <row r="29" spans="2:12" x14ac:dyDescent="0.3">
      <c r="B29" s="82"/>
      <c r="D29" s="83"/>
      <c r="E29" s="74"/>
      <c r="F29" s="74"/>
      <c r="G29" s="74"/>
      <c r="H29" s="74"/>
    </row>
    <row r="30" spans="2:12" x14ac:dyDescent="0.3">
      <c r="B30" s="82"/>
      <c r="D30" s="83"/>
      <c r="E30" s="74"/>
      <c r="F30" s="74"/>
      <c r="G30" s="74"/>
      <c r="H30" s="74"/>
    </row>
    <row r="31" spans="2:12" x14ac:dyDescent="0.3">
      <c r="B31" s="82"/>
      <c r="D31" s="83"/>
      <c r="E31" s="74"/>
      <c r="F31" s="74"/>
      <c r="G31" s="74"/>
      <c r="H31" s="74"/>
    </row>
    <row r="32" spans="2:12" x14ac:dyDescent="0.3">
      <c r="B32" s="82"/>
      <c r="D32" s="83"/>
      <c r="E32" s="74"/>
      <c r="F32" s="74"/>
      <c r="G32" s="74"/>
      <c r="H32" s="74"/>
    </row>
    <row r="33" spans="2:8" x14ac:dyDescent="0.3">
      <c r="B33" s="82"/>
      <c r="D33" s="83"/>
      <c r="E33" s="74"/>
      <c r="F33" s="74"/>
      <c r="G33" s="74"/>
      <c r="H33" s="74"/>
    </row>
    <row r="34" spans="2:8" x14ac:dyDescent="0.3">
      <c r="B34" s="82"/>
      <c r="D34" s="83"/>
      <c r="E34" s="74"/>
      <c r="F34" s="74"/>
      <c r="G34" s="74"/>
      <c r="H34" s="74"/>
    </row>
    <row r="35" spans="2:8" x14ac:dyDescent="0.3">
      <c r="B35" s="82"/>
      <c r="D35" s="83"/>
      <c r="E35" s="74"/>
      <c r="F35" s="74"/>
      <c r="G35" s="74"/>
      <c r="H35" s="74"/>
    </row>
    <row r="36" spans="2:8" x14ac:dyDescent="0.3">
      <c r="B36" s="82"/>
      <c r="D36" s="83"/>
      <c r="E36" s="74"/>
      <c r="F36" s="74"/>
      <c r="G36" s="74"/>
      <c r="H36" s="74"/>
    </row>
    <row r="37" spans="2:8" x14ac:dyDescent="0.3">
      <c r="B37" s="82"/>
      <c r="D37" s="83"/>
      <c r="E37" s="74"/>
      <c r="F37" s="74"/>
      <c r="G37" s="74"/>
      <c r="H37" s="74"/>
    </row>
    <row r="38" spans="2:8" x14ac:dyDescent="0.3">
      <c r="B38" s="82"/>
      <c r="D38" s="83"/>
      <c r="E38" s="74"/>
      <c r="F38" s="74"/>
      <c r="G38" s="74"/>
      <c r="H38" s="74"/>
    </row>
    <row r="39" spans="2:8" x14ac:dyDescent="0.3">
      <c r="B39" s="82"/>
      <c r="D39" s="83"/>
      <c r="E39" s="74"/>
      <c r="F39" s="74"/>
      <c r="G39" s="74"/>
      <c r="H39" s="74"/>
    </row>
    <row r="40" spans="2:8" x14ac:dyDescent="0.3">
      <c r="B40" s="82"/>
      <c r="D40" s="83"/>
      <c r="E40" s="74"/>
      <c r="F40" s="74"/>
      <c r="G40" s="74"/>
      <c r="H40" s="74"/>
    </row>
    <row r="41" spans="2:8" x14ac:dyDescent="0.3">
      <c r="B41" s="82"/>
      <c r="D41" s="83"/>
      <c r="E41" s="74"/>
      <c r="F41" s="74"/>
      <c r="G41" s="74"/>
      <c r="H41" s="74"/>
    </row>
    <row r="42" spans="2:8" x14ac:dyDescent="0.3">
      <c r="B42" s="82"/>
      <c r="D42" s="83"/>
      <c r="E42" s="74"/>
      <c r="F42" s="74"/>
      <c r="G42" s="74"/>
      <c r="H42" s="74"/>
    </row>
    <row r="43" spans="2:8" x14ac:dyDescent="0.3">
      <c r="B43" s="82"/>
      <c r="D43" s="83"/>
      <c r="E43" s="74"/>
      <c r="F43" s="74"/>
      <c r="G43" s="74"/>
      <c r="H43" s="74"/>
    </row>
    <row r="44" spans="2:8" x14ac:dyDescent="0.3">
      <c r="B44" s="82"/>
      <c r="D44" s="83"/>
      <c r="E44" s="74"/>
      <c r="F44" s="74"/>
      <c r="G44" s="74"/>
      <c r="H44" s="74"/>
    </row>
    <row r="45" spans="2:8" x14ac:dyDescent="0.3">
      <c r="B45" s="82"/>
      <c r="D45" s="83"/>
      <c r="E45" s="74"/>
      <c r="F45" s="74"/>
      <c r="G45" s="74"/>
      <c r="H45" s="74"/>
    </row>
    <row r="46" spans="2:8" x14ac:dyDescent="0.3">
      <c r="B46" s="82"/>
      <c r="D46" s="83"/>
      <c r="E46" s="74"/>
      <c r="F46" s="74"/>
      <c r="G46" s="74"/>
      <c r="H46" s="74"/>
    </row>
    <row r="47" spans="2:8" x14ac:dyDescent="0.3">
      <c r="B47" s="82"/>
      <c r="D47" s="83"/>
      <c r="E47" s="74"/>
      <c r="F47" s="74"/>
      <c r="G47" s="74"/>
      <c r="H47" s="74"/>
    </row>
    <row r="48" spans="2:8" x14ac:dyDescent="0.3">
      <c r="B48" s="82"/>
      <c r="D48" s="83"/>
      <c r="E48" s="74"/>
      <c r="F48" s="74"/>
      <c r="G48" s="74"/>
      <c r="H48" s="74"/>
    </row>
    <row r="49" spans="2:8" x14ac:dyDescent="0.3">
      <c r="B49" s="82"/>
      <c r="D49" s="83"/>
      <c r="E49" s="74"/>
      <c r="F49" s="74"/>
      <c r="G49" s="74"/>
      <c r="H49" s="74"/>
    </row>
    <row r="50" spans="2:8" x14ac:dyDescent="0.3">
      <c r="B50" s="82"/>
      <c r="D50" s="83"/>
      <c r="E50" s="74"/>
      <c r="F50" s="74"/>
      <c r="G50" s="74"/>
      <c r="H50" s="74"/>
    </row>
    <row r="51" spans="2:8" x14ac:dyDescent="0.3">
      <c r="B51" s="82"/>
      <c r="D51" s="83"/>
      <c r="E51" s="74"/>
      <c r="F51" s="74"/>
      <c r="G51" s="74"/>
      <c r="H51" s="74"/>
    </row>
    <row r="52" spans="2:8" x14ac:dyDescent="0.3">
      <c r="B52" s="82"/>
      <c r="D52" s="83"/>
      <c r="E52" s="74"/>
      <c r="F52" s="74"/>
      <c r="G52" s="74"/>
      <c r="H52" s="74"/>
    </row>
    <row r="53" spans="2:8" x14ac:dyDescent="0.3">
      <c r="B53" s="82"/>
      <c r="D53" s="83"/>
      <c r="E53" s="74"/>
      <c r="F53" s="74"/>
      <c r="G53" s="74"/>
      <c r="H53" s="74"/>
    </row>
    <row r="54" spans="2:8" x14ac:dyDescent="0.3">
      <c r="B54" s="82"/>
      <c r="D54" s="83"/>
      <c r="E54" s="74"/>
      <c r="F54" s="74"/>
      <c r="G54" s="74"/>
      <c r="H54" s="74"/>
    </row>
    <row r="55" spans="2:8" x14ac:dyDescent="0.3">
      <c r="B55" s="82"/>
      <c r="D55" s="83"/>
      <c r="E55" s="74"/>
      <c r="F55" s="74"/>
      <c r="G55" s="74"/>
      <c r="H55" s="74"/>
    </row>
    <row r="56" spans="2:8" x14ac:dyDescent="0.3">
      <c r="B56" s="82"/>
      <c r="D56" s="83"/>
      <c r="E56" s="74"/>
      <c r="F56" s="74"/>
      <c r="G56" s="74"/>
      <c r="H56" s="74"/>
    </row>
    <row r="57" spans="2:8" x14ac:dyDescent="0.3">
      <c r="B57" s="82"/>
      <c r="D57" s="83"/>
      <c r="E57" s="74"/>
      <c r="F57" s="74"/>
      <c r="G57" s="74"/>
      <c r="H57" s="74"/>
    </row>
    <row r="58" spans="2:8" x14ac:dyDescent="0.3">
      <c r="B58" s="82"/>
      <c r="D58" s="83"/>
      <c r="E58" s="74"/>
      <c r="F58" s="74"/>
      <c r="G58" s="74"/>
      <c r="H58" s="74"/>
    </row>
    <row r="59" spans="2:8" x14ac:dyDescent="0.3">
      <c r="B59" s="82"/>
      <c r="D59" s="83"/>
      <c r="E59" s="74"/>
      <c r="F59" s="74"/>
      <c r="G59" s="74"/>
      <c r="H59" s="74"/>
    </row>
    <row r="60" spans="2:8" x14ac:dyDescent="0.3">
      <c r="B60" s="82"/>
      <c r="D60" s="83"/>
      <c r="E60" s="74"/>
      <c r="F60" s="74"/>
      <c r="G60" s="74"/>
      <c r="H60" s="74"/>
    </row>
    <row r="61" spans="2:8" x14ac:dyDescent="0.3">
      <c r="B61" s="82"/>
      <c r="D61" s="83"/>
      <c r="E61" s="74"/>
      <c r="F61" s="74"/>
      <c r="G61" s="74"/>
      <c r="H61" s="74"/>
    </row>
    <row r="62" spans="2:8" x14ac:dyDescent="0.3">
      <c r="B62" s="82"/>
      <c r="D62" s="83"/>
      <c r="E62" s="74"/>
      <c r="F62" s="74"/>
      <c r="G62" s="74"/>
      <c r="H62" s="74"/>
    </row>
    <row r="63" spans="2:8" x14ac:dyDescent="0.3">
      <c r="B63" s="82"/>
      <c r="D63" s="83"/>
      <c r="E63" s="74"/>
      <c r="F63" s="74"/>
      <c r="G63" s="74"/>
      <c r="H63" s="74"/>
    </row>
    <row r="64" spans="2:8" x14ac:dyDescent="0.3">
      <c r="B64" s="82"/>
      <c r="D64" s="83"/>
      <c r="E64" s="74"/>
      <c r="F64" s="74"/>
      <c r="G64" s="74"/>
      <c r="H64" s="74"/>
    </row>
    <row r="65" spans="2:8" x14ac:dyDescent="0.3">
      <c r="B65" s="82"/>
      <c r="D65" s="83"/>
      <c r="E65" s="74"/>
      <c r="F65" s="74"/>
      <c r="G65" s="74"/>
      <c r="H65" s="74"/>
    </row>
    <row r="66" spans="2:8" x14ac:dyDescent="0.3">
      <c r="B66" s="82"/>
      <c r="D66" s="83"/>
      <c r="E66" s="74"/>
      <c r="F66" s="74"/>
      <c r="G66" s="74"/>
      <c r="H66" s="74"/>
    </row>
    <row r="67" spans="2:8" x14ac:dyDescent="0.3">
      <c r="B67" s="82"/>
      <c r="D67" s="83"/>
      <c r="E67" s="74"/>
      <c r="F67" s="74"/>
      <c r="G67" s="74"/>
      <c r="H67" s="74"/>
    </row>
    <row r="68" spans="2:8" x14ac:dyDescent="0.3">
      <c r="B68" s="82"/>
      <c r="D68" s="83"/>
      <c r="E68" s="74"/>
      <c r="F68" s="74"/>
      <c r="G68" s="74"/>
      <c r="H68" s="74"/>
    </row>
    <row r="69" spans="2:8" x14ac:dyDescent="0.3">
      <c r="B69" s="82"/>
      <c r="D69" s="83"/>
      <c r="E69" s="74"/>
      <c r="F69" s="74"/>
      <c r="G69" s="74"/>
      <c r="H69" s="74"/>
    </row>
    <row r="70" spans="2:8" x14ac:dyDescent="0.3">
      <c r="B70" s="82"/>
      <c r="D70" s="83"/>
      <c r="E70" s="74"/>
      <c r="F70" s="74"/>
      <c r="G70" s="74"/>
      <c r="H70" s="74"/>
    </row>
    <row r="71" spans="2:8" x14ac:dyDescent="0.3">
      <c r="B71" s="82"/>
      <c r="D71" s="83"/>
      <c r="E71" s="74"/>
      <c r="F71" s="74"/>
      <c r="G71" s="74"/>
      <c r="H71" s="74"/>
    </row>
    <row r="72" spans="2:8" x14ac:dyDescent="0.3">
      <c r="B72" s="82"/>
      <c r="D72" s="83"/>
      <c r="E72" s="74"/>
      <c r="F72" s="74"/>
      <c r="G72" s="74"/>
      <c r="H72" s="74"/>
    </row>
    <row r="73" spans="2:8" x14ac:dyDescent="0.3">
      <c r="B73" s="82"/>
      <c r="D73" s="83"/>
      <c r="E73" s="74"/>
      <c r="F73" s="74"/>
      <c r="G73" s="74"/>
      <c r="H73" s="74"/>
    </row>
    <row r="74" spans="2:8" x14ac:dyDescent="0.3">
      <c r="B74" s="82"/>
      <c r="D74" s="83"/>
      <c r="E74" s="74"/>
      <c r="F74" s="74"/>
      <c r="G74" s="74"/>
      <c r="H74" s="74"/>
    </row>
    <row r="75" spans="2:8" x14ac:dyDescent="0.3">
      <c r="B75" s="82"/>
      <c r="D75" s="83"/>
      <c r="E75" s="74"/>
      <c r="F75" s="74"/>
      <c r="G75" s="74"/>
      <c r="H75" s="74"/>
    </row>
    <row r="76" spans="2:8" x14ac:dyDescent="0.3">
      <c r="B76" s="82"/>
      <c r="D76" s="83"/>
      <c r="E76" s="74"/>
      <c r="F76" s="74"/>
      <c r="G76" s="74"/>
      <c r="H76" s="74"/>
    </row>
    <row r="77" spans="2:8" x14ac:dyDescent="0.3">
      <c r="B77" s="82"/>
      <c r="D77" s="83"/>
      <c r="E77" s="74"/>
      <c r="F77" s="74"/>
      <c r="G77" s="74"/>
      <c r="H77" s="74"/>
    </row>
    <row r="78" spans="2:8" x14ac:dyDescent="0.3">
      <c r="B78" s="82"/>
      <c r="D78" s="83"/>
      <c r="E78" s="74"/>
      <c r="F78" s="74"/>
      <c r="G78" s="74"/>
      <c r="H78" s="74"/>
    </row>
    <row r="79" spans="2:8" x14ac:dyDescent="0.3">
      <c r="B79" s="82"/>
      <c r="D79" s="83"/>
      <c r="E79" s="74"/>
      <c r="F79" s="74"/>
      <c r="G79" s="74"/>
      <c r="H79" s="74"/>
    </row>
    <row r="80" spans="2:8" x14ac:dyDescent="0.3">
      <c r="B80" s="82"/>
      <c r="D80" s="83"/>
      <c r="E80" s="74"/>
      <c r="F80" s="74"/>
      <c r="G80" s="74"/>
      <c r="H80" s="74"/>
    </row>
    <row r="81" spans="2:8" x14ac:dyDescent="0.3">
      <c r="B81" s="82"/>
      <c r="D81" s="83"/>
      <c r="E81" s="74"/>
      <c r="F81" s="74"/>
      <c r="G81" s="74"/>
      <c r="H81" s="74"/>
    </row>
    <row r="82" spans="2:8" x14ac:dyDescent="0.3">
      <c r="B82" s="82"/>
      <c r="D82" s="83"/>
      <c r="E82" s="74"/>
      <c r="F82" s="74"/>
      <c r="G82" s="74"/>
      <c r="H82" s="74"/>
    </row>
    <row r="83" spans="2:8" x14ac:dyDescent="0.3">
      <c r="B83" s="82"/>
      <c r="D83" s="83"/>
      <c r="E83" s="74"/>
      <c r="F83" s="74"/>
      <c r="G83" s="74"/>
      <c r="H83" s="74"/>
    </row>
    <row r="84" spans="2:8" x14ac:dyDescent="0.3">
      <c r="B84" s="82"/>
      <c r="D84" s="83"/>
      <c r="E84" s="74"/>
      <c r="F84" s="74"/>
      <c r="G84" s="74"/>
      <c r="H84" s="74"/>
    </row>
    <row r="85" spans="2:8" x14ac:dyDescent="0.3">
      <c r="B85" s="82"/>
      <c r="D85" s="83"/>
      <c r="E85" s="74"/>
      <c r="F85" s="74"/>
      <c r="G85" s="74"/>
      <c r="H85" s="74"/>
    </row>
    <row r="86" spans="2:8" x14ac:dyDescent="0.3">
      <c r="B86" s="82"/>
      <c r="D86" s="83"/>
      <c r="E86" s="74"/>
      <c r="F86" s="74"/>
      <c r="G86" s="74"/>
      <c r="H86" s="74"/>
    </row>
    <row r="87" spans="2:8" x14ac:dyDescent="0.3">
      <c r="B87" s="82"/>
      <c r="D87" s="83"/>
      <c r="E87" s="74"/>
      <c r="F87" s="74"/>
      <c r="G87" s="74"/>
      <c r="H87" s="74"/>
    </row>
    <row r="88" spans="2:8" x14ac:dyDescent="0.3">
      <c r="B88" s="82"/>
      <c r="D88" s="83"/>
      <c r="E88" s="74"/>
      <c r="F88" s="74"/>
      <c r="G88" s="74"/>
      <c r="H88" s="74"/>
    </row>
    <row r="89" spans="2:8" x14ac:dyDescent="0.3">
      <c r="B89" s="82"/>
      <c r="D89" s="83"/>
      <c r="E89" s="74"/>
      <c r="F89" s="74"/>
      <c r="G89" s="74"/>
      <c r="H89" s="74"/>
    </row>
    <row r="90" spans="2:8" x14ac:dyDescent="0.3">
      <c r="B90" s="82"/>
      <c r="D90" s="83"/>
      <c r="E90" s="74"/>
      <c r="F90" s="74"/>
      <c r="G90" s="74"/>
      <c r="H90" s="74"/>
    </row>
    <row r="91" spans="2:8" x14ac:dyDescent="0.3">
      <c r="B91" s="82"/>
      <c r="D91" s="83"/>
      <c r="E91" s="74"/>
      <c r="F91" s="74"/>
      <c r="G91" s="74"/>
      <c r="H91" s="74"/>
    </row>
    <row r="92" spans="2:8" x14ac:dyDescent="0.3">
      <c r="B92" s="82"/>
      <c r="D92" s="83"/>
      <c r="E92" s="74"/>
      <c r="F92" s="74"/>
      <c r="G92" s="74"/>
      <c r="H92" s="74"/>
    </row>
    <row r="93" spans="2:8" x14ac:dyDescent="0.3">
      <c r="B93" s="82"/>
      <c r="D93" s="83"/>
      <c r="E93" s="74"/>
      <c r="F93" s="74"/>
      <c r="G93" s="74"/>
      <c r="H93" s="74"/>
    </row>
    <row r="94" spans="2:8" x14ac:dyDescent="0.3">
      <c r="B94" s="82"/>
      <c r="D94" s="83"/>
      <c r="E94" s="74"/>
      <c r="F94" s="74"/>
      <c r="G94" s="74"/>
      <c r="H94" s="74"/>
    </row>
    <row r="95" spans="2:8" x14ac:dyDescent="0.3">
      <c r="B95" s="82"/>
      <c r="D95" s="83"/>
      <c r="E95" s="74"/>
      <c r="F95" s="74"/>
      <c r="G95" s="74"/>
      <c r="H95" s="74"/>
    </row>
    <row r="96" spans="2:8" x14ac:dyDescent="0.3">
      <c r="B96" s="82"/>
      <c r="D96" s="83"/>
      <c r="E96" s="74"/>
      <c r="F96" s="74"/>
      <c r="G96" s="74"/>
      <c r="H96" s="74"/>
    </row>
    <row r="97" spans="2:8" x14ac:dyDescent="0.3">
      <c r="B97" s="82"/>
      <c r="D97" s="83"/>
      <c r="E97" s="74"/>
      <c r="F97" s="74"/>
      <c r="G97" s="74"/>
      <c r="H97" s="74"/>
    </row>
    <row r="98" spans="2:8" x14ac:dyDescent="0.3">
      <c r="B98" s="82"/>
      <c r="D98" s="83"/>
      <c r="E98" s="74"/>
      <c r="F98" s="74"/>
      <c r="G98" s="74"/>
      <c r="H98" s="74"/>
    </row>
    <row r="99" spans="2:8" x14ac:dyDescent="0.3">
      <c r="B99" s="82"/>
      <c r="D99" s="83"/>
      <c r="E99" s="74"/>
      <c r="F99" s="74"/>
      <c r="G99" s="74"/>
      <c r="H99" s="74"/>
    </row>
    <row r="100" spans="2:8" x14ac:dyDescent="0.3">
      <c r="B100" s="82"/>
      <c r="D100" s="83"/>
      <c r="E100" s="74"/>
      <c r="F100" s="74"/>
      <c r="G100" s="74"/>
      <c r="H100" s="74"/>
    </row>
    <row r="101" spans="2:8" x14ac:dyDescent="0.3">
      <c r="B101" s="82"/>
      <c r="D101" s="83"/>
      <c r="E101" s="74"/>
      <c r="F101" s="74"/>
      <c r="G101" s="74"/>
      <c r="H101" s="74"/>
    </row>
    <row r="102" spans="2:8" x14ac:dyDescent="0.3">
      <c r="B102" s="82"/>
      <c r="D102" s="83"/>
      <c r="E102" s="74"/>
      <c r="F102" s="74"/>
      <c r="G102" s="74"/>
      <c r="H102" s="74"/>
    </row>
    <row r="103" spans="2:8" x14ac:dyDescent="0.3">
      <c r="B103" s="82"/>
      <c r="D103" s="83"/>
      <c r="E103" s="74"/>
      <c r="F103" s="74"/>
      <c r="G103" s="74"/>
      <c r="H103" s="74"/>
    </row>
    <row r="104" spans="2:8" x14ac:dyDescent="0.3">
      <c r="B104" s="82"/>
      <c r="D104" s="83"/>
      <c r="E104" s="74"/>
      <c r="F104" s="74"/>
      <c r="G104" s="74"/>
      <c r="H104" s="74"/>
    </row>
    <row r="105" spans="2:8" x14ac:dyDescent="0.3">
      <c r="B105" s="82"/>
      <c r="D105" s="83"/>
      <c r="E105" s="74"/>
      <c r="F105" s="74"/>
      <c r="G105" s="74"/>
      <c r="H105" s="74"/>
    </row>
    <row r="106" spans="2:8" x14ac:dyDescent="0.3">
      <c r="B106" s="82"/>
      <c r="D106" s="83"/>
      <c r="E106" s="74"/>
      <c r="F106" s="74"/>
      <c r="G106" s="74"/>
      <c r="H106" s="74"/>
    </row>
    <row r="107" spans="2:8" x14ac:dyDescent="0.3">
      <c r="B107" s="82"/>
      <c r="D107" s="83"/>
      <c r="E107" s="74"/>
      <c r="F107" s="74"/>
      <c r="G107" s="74"/>
      <c r="H107" s="74"/>
    </row>
    <row r="108" spans="2:8" x14ac:dyDescent="0.3">
      <c r="B108" s="82"/>
      <c r="D108" s="83"/>
      <c r="E108" s="74"/>
      <c r="F108" s="74"/>
      <c r="G108" s="74"/>
      <c r="H108" s="74"/>
    </row>
    <row r="109" spans="2:8" x14ac:dyDescent="0.3">
      <c r="B109" s="82"/>
      <c r="D109" s="83"/>
      <c r="E109" s="74"/>
      <c r="F109" s="74"/>
      <c r="G109" s="74"/>
      <c r="H109" s="74"/>
    </row>
    <row r="110" spans="2:8" x14ac:dyDescent="0.3">
      <c r="B110" s="82"/>
      <c r="D110" s="83"/>
      <c r="E110" s="74"/>
      <c r="F110" s="74"/>
      <c r="G110" s="74"/>
      <c r="H110" s="74"/>
    </row>
    <row r="111" spans="2:8" x14ac:dyDescent="0.3">
      <c r="B111" s="82"/>
      <c r="D111" s="83"/>
      <c r="E111" s="74"/>
      <c r="F111" s="74"/>
      <c r="G111" s="74"/>
      <c r="H111" s="74"/>
    </row>
    <row r="112" spans="2:8" x14ac:dyDescent="0.3">
      <c r="B112" s="82"/>
      <c r="D112" s="83"/>
      <c r="E112" s="74"/>
      <c r="F112" s="74"/>
      <c r="G112" s="74"/>
      <c r="H112" s="74"/>
    </row>
    <row r="113" spans="2:8" x14ac:dyDescent="0.3">
      <c r="B113" s="82"/>
      <c r="D113" s="83"/>
      <c r="E113" s="74"/>
      <c r="F113" s="74"/>
      <c r="G113" s="74"/>
      <c r="H113" s="74"/>
    </row>
    <row r="114" spans="2:8" x14ac:dyDescent="0.3">
      <c r="B114" s="82"/>
      <c r="D114" s="83"/>
      <c r="E114" s="74"/>
      <c r="F114" s="74"/>
      <c r="G114" s="74"/>
      <c r="H114" s="74"/>
    </row>
    <row r="115" spans="2:8" x14ac:dyDescent="0.3">
      <c r="B115" s="82"/>
      <c r="D115" s="83"/>
      <c r="E115" s="74"/>
      <c r="F115" s="74"/>
      <c r="G115" s="74"/>
      <c r="H115" s="74"/>
    </row>
    <row r="116" spans="2:8" x14ac:dyDescent="0.3">
      <c r="B116" s="82"/>
      <c r="D116" s="83"/>
      <c r="E116" s="74"/>
      <c r="F116" s="74"/>
      <c r="G116" s="74"/>
      <c r="H116" s="74"/>
    </row>
    <row r="117" spans="2:8" x14ac:dyDescent="0.3">
      <c r="B117" s="82"/>
      <c r="D117" s="83"/>
      <c r="E117" s="74"/>
      <c r="F117" s="74"/>
      <c r="G117" s="74"/>
      <c r="H117" s="74"/>
    </row>
    <row r="118" spans="2:8" x14ac:dyDescent="0.3">
      <c r="B118" s="82"/>
      <c r="D118" s="83"/>
      <c r="E118" s="74"/>
      <c r="F118" s="74"/>
      <c r="G118" s="74"/>
      <c r="H118" s="74"/>
    </row>
    <row r="119" spans="2:8" x14ac:dyDescent="0.3">
      <c r="B119" s="82"/>
      <c r="D119" s="83"/>
      <c r="E119" s="74"/>
      <c r="F119" s="74"/>
      <c r="G119" s="74"/>
      <c r="H119" s="74"/>
    </row>
    <row r="120" spans="2:8" x14ac:dyDescent="0.3">
      <c r="B120" s="82"/>
      <c r="D120" s="83"/>
      <c r="E120" s="74"/>
      <c r="F120" s="74"/>
      <c r="G120" s="74"/>
      <c r="H120" s="74"/>
    </row>
    <row r="121" spans="2:8" x14ac:dyDescent="0.3">
      <c r="B121" s="82"/>
      <c r="D121" s="83"/>
      <c r="E121" s="74"/>
      <c r="F121" s="74"/>
      <c r="G121" s="74"/>
      <c r="H121" s="74"/>
    </row>
    <row r="122" spans="2:8" x14ac:dyDescent="0.3">
      <c r="B122" s="82"/>
      <c r="D122" s="83"/>
      <c r="E122" s="74"/>
      <c r="F122" s="74"/>
      <c r="G122" s="74"/>
      <c r="H122" s="74"/>
    </row>
    <row r="123" spans="2:8" x14ac:dyDescent="0.3">
      <c r="B123" s="82"/>
      <c r="D123" s="83"/>
      <c r="E123" s="74"/>
      <c r="F123" s="74"/>
      <c r="G123" s="74"/>
      <c r="H123" s="74"/>
    </row>
    <row r="124" spans="2:8" x14ac:dyDescent="0.3">
      <c r="B124" s="82"/>
      <c r="D124" s="83"/>
      <c r="E124" s="74"/>
      <c r="F124" s="74"/>
      <c r="G124" s="74"/>
      <c r="H124" s="74"/>
    </row>
    <row r="125" spans="2:8" x14ac:dyDescent="0.3">
      <c r="B125" s="82"/>
      <c r="D125" s="83"/>
      <c r="E125" s="74"/>
      <c r="F125" s="74"/>
      <c r="G125" s="74"/>
      <c r="H125" s="74"/>
    </row>
    <row r="126" spans="2:8" x14ac:dyDescent="0.3">
      <c r="B126" s="82"/>
      <c r="D126" s="83"/>
      <c r="E126" s="74"/>
      <c r="F126" s="74"/>
      <c r="G126" s="74"/>
      <c r="H126" s="74"/>
    </row>
    <row r="127" spans="2:8" x14ac:dyDescent="0.3">
      <c r="B127" s="82"/>
      <c r="D127" s="83"/>
      <c r="E127" s="74"/>
      <c r="F127" s="74"/>
      <c r="G127" s="74"/>
      <c r="H127" s="74"/>
    </row>
    <row r="128" spans="2:8" x14ac:dyDescent="0.3">
      <c r="B128" s="82"/>
      <c r="D128" s="83"/>
      <c r="E128" s="74"/>
      <c r="F128" s="74"/>
      <c r="G128" s="74"/>
      <c r="H128" s="74"/>
    </row>
    <row r="129" spans="2:8" x14ac:dyDescent="0.3">
      <c r="B129" s="82"/>
      <c r="D129" s="83"/>
      <c r="E129" s="74"/>
      <c r="F129" s="74"/>
      <c r="G129" s="74"/>
      <c r="H129" s="74"/>
    </row>
    <row r="130" spans="2:8" x14ac:dyDescent="0.3">
      <c r="B130" s="82"/>
      <c r="D130" s="83"/>
      <c r="E130" s="74"/>
      <c r="F130" s="74"/>
      <c r="G130" s="74"/>
      <c r="H130" s="74"/>
    </row>
    <row r="131" spans="2:8" x14ac:dyDescent="0.3">
      <c r="B131" s="82"/>
      <c r="D131" s="83"/>
      <c r="E131" s="74"/>
      <c r="F131" s="74"/>
      <c r="G131" s="74"/>
      <c r="H131" s="74"/>
    </row>
    <row r="132" spans="2:8" x14ac:dyDescent="0.3">
      <c r="B132" s="82"/>
      <c r="D132" s="83"/>
      <c r="E132" s="74"/>
      <c r="F132" s="74"/>
      <c r="G132" s="74"/>
      <c r="H132" s="74"/>
    </row>
    <row r="133" spans="2:8" x14ac:dyDescent="0.3">
      <c r="B133" s="82"/>
      <c r="D133" s="83"/>
      <c r="E133" s="74"/>
      <c r="F133" s="74"/>
      <c r="G133" s="74"/>
      <c r="H133" s="74"/>
    </row>
    <row r="134" spans="2:8" x14ac:dyDescent="0.3">
      <c r="B134" s="82"/>
      <c r="D134" s="83"/>
      <c r="E134" s="74"/>
      <c r="F134" s="74"/>
      <c r="G134" s="74"/>
      <c r="H134" s="74"/>
    </row>
    <row r="135" spans="2:8" x14ac:dyDescent="0.3">
      <c r="B135" s="82"/>
      <c r="D135" s="83"/>
      <c r="E135" s="74"/>
      <c r="F135" s="74"/>
      <c r="G135" s="74"/>
      <c r="H135" s="74"/>
    </row>
    <row r="136" spans="2:8" x14ac:dyDescent="0.3">
      <c r="B136" s="82"/>
      <c r="D136" s="83"/>
      <c r="E136" s="74"/>
      <c r="F136" s="74"/>
      <c r="G136" s="74"/>
      <c r="H136" s="74"/>
    </row>
    <row r="137" spans="2:8" x14ac:dyDescent="0.3">
      <c r="B137" s="82"/>
      <c r="D137" s="83"/>
      <c r="E137" s="74"/>
      <c r="F137" s="74"/>
      <c r="G137" s="74"/>
      <c r="H137" s="74"/>
    </row>
    <row r="138" spans="2:8" x14ac:dyDescent="0.3">
      <c r="B138" s="82"/>
      <c r="D138" s="83"/>
      <c r="E138" s="74"/>
      <c r="F138" s="74"/>
      <c r="G138" s="74"/>
      <c r="H138" s="74"/>
    </row>
    <row r="139" spans="2:8" x14ac:dyDescent="0.3">
      <c r="B139" s="82"/>
      <c r="D139" s="83"/>
      <c r="E139" s="74"/>
      <c r="F139" s="74"/>
      <c r="G139" s="74"/>
      <c r="H139" s="74"/>
    </row>
    <row r="140" spans="2:8" x14ac:dyDescent="0.3">
      <c r="B140" s="82"/>
      <c r="D140" s="83"/>
      <c r="E140" s="74"/>
      <c r="F140" s="74"/>
      <c r="G140" s="74"/>
      <c r="H140" s="74"/>
    </row>
    <row r="141" spans="2:8" x14ac:dyDescent="0.3">
      <c r="B141" s="82"/>
      <c r="D141" s="83"/>
      <c r="E141" s="74"/>
      <c r="F141" s="74"/>
      <c r="G141" s="74"/>
      <c r="H141" s="74"/>
    </row>
    <row r="142" spans="2:8" x14ac:dyDescent="0.3">
      <c r="B142" s="82"/>
      <c r="D142" s="83"/>
      <c r="E142" s="74"/>
      <c r="F142" s="74"/>
      <c r="G142" s="74"/>
      <c r="H142" s="74"/>
    </row>
    <row r="143" spans="2:8" x14ac:dyDescent="0.3">
      <c r="B143" s="82"/>
      <c r="D143" s="83"/>
      <c r="E143" s="74"/>
      <c r="F143" s="74"/>
      <c r="G143" s="74"/>
      <c r="H143" s="74"/>
    </row>
    <row r="144" spans="2:8" x14ac:dyDescent="0.3">
      <c r="B144" s="82"/>
      <c r="D144" s="83"/>
      <c r="E144" s="74"/>
      <c r="F144" s="74"/>
      <c r="G144" s="74"/>
      <c r="H144" s="74"/>
    </row>
    <row r="145" spans="2:8" x14ac:dyDescent="0.3">
      <c r="B145" s="82"/>
      <c r="D145" s="83"/>
      <c r="E145" s="74"/>
      <c r="F145" s="74"/>
      <c r="G145" s="74"/>
      <c r="H145" s="74"/>
    </row>
    <row r="146" spans="2:8" x14ac:dyDescent="0.3">
      <c r="B146" s="82"/>
      <c r="D146" s="83"/>
      <c r="E146" s="74"/>
      <c r="F146" s="74"/>
      <c r="G146" s="74"/>
      <c r="H146" s="74"/>
    </row>
    <row r="147" spans="2:8" x14ac:dyDescent="0.3">
      <c r="B147" s="82"/>
      <c r="D147" s="83"/>
      <c r="E147" s="74"/>
      <c r="F147" s="74"/>
      <c r="G147" s="74"/>
      <c r="H147" s="74"/>
    </row>
    <row r="148" spans="2:8" x14ac:dyDescent="0.3">
      <c r="B148" s="82"/>
      <c r="D148" s="83"/>
      <c r="E148" s="74"/>
      <c r="F148" s="74"/>
      <c r="G148" s="74"/>
      <c r="H148" s="74"/>
    </row>
    <row r="149" spans="2:8" x14ac:dyDescent="0.3">
      <c r="B149" s="82"/>
      <c r="D149" s="83"/>
      <c r="E149" s="74"/>
      <c r="F149" s="74"/>
      <c r="G149" s="74"/>
      <c r="H149" s="74"/>
    </row>
    <row r="150" spans="2:8" x14ac:dyDescent="0.3">
      <c r="B150" s="82"/>
      <c r="D150" s="83"/>
      <c r="E150" s="74"/>
      <c r="F150" s="74"/>
      <c r="G150" s="74"/>
      <c r="H150" s="74"/>
    </row>
    <row r="151" spans="2:8" x14ac:dyDescent="0.3">
      <c r="B151" s="82"/>
      <c r="D151" s="83"/>
      <c r="E151" s="74"/>
      <c r="F151" s="74"/>
      <c r="G151" s="74"/>
      <c r="H151" s="74"/>
    </row>
    <row r="152" spans="2:8" x14ac:dyDescent="0.3">
      <c r="B152" s="82"/>
      <c r="D152" s="83"/>
      <c r="E152" s="74"/>
      <c r="F152" s="74"/>
      <c r="G152" s="74"/>
      <c r="H152" s="74"/>
    </row>
    <row r="153" spans="2:8" x14ac:dyDescent="0.3">
      <c r="B153" s="82"/>
      <c r="D153" s="83"/>
      <c r="E153" s="74"/>
      <c r="F153" s="74"/>
      <c r="G153" s="74"/>
      <c r="H153" s="74"/>
    </row>
    <row r="154" spans="2:8" x14ac:dyDescent="0.3">
      <c r="B154" s="82"/>
      <c r="D154" s="83"/>
      <c r="E154" s="74"/>
      <c r="F154" s="74"/>
      <c r="G154" s="74"/>
      <c r="H154" s="74"/>
    </row>
    <row r="155" spans="2:8" x14ac:dyDescent="0.3">
      <c r="B155" s="82"/>
      <c r="D155" s="83"/>
      <c r="E155" s="74"/>
      <c r="F155" s="74"/>
      <c r="G155" s="74"/>
      <c r="H155" s="74"/>
    </row>
    <row r="156" spans="2:8" x14ac:dyDescent="0.3">
      <c r="B156" s="82"/>
      <c r="D156" s="83"/>
      <c r="E156" s="74"/>
      <c r="F156" s="74"/>
      <c r="G156" s="74"/>
      <c r="H156" s="74"/>
    </row>
    <row r="157" spans="2:8" x14ac:dyDescent="0.3">
      <c r="B157" s="82"/>
      <c r="D157" s="83"/>
      <c r="E157" s="74"/>
      <c r="F157" s="74"/>
      <c r="G157" s="74"/>
      <c r="H157" s="74"/>
    </row>
    <row r="158" spans="2:8" x14ac:dyDescent="0.3">
      <c r="B158" s="82"/>
      <c r="D158" s="83"/>
      <c r="E158" s="74"/>
      <c r="F158" s="74"/>
      <c r="G158" s="74"/>
      <c r="H158" s="74"/>
    </row>
    <row r="159" spans="2:8" x14ac:dyDescent="0.3">
      <c r="B159" s="82"/>
      <c r="D159" s="83"/>
      <c r="E159" s="74"/>
      <c r="F159" s="74"/>
      <c r="G159" s="74"/>
      <c r="H159" s="74"/>
    </row>
    <row r="160" spans="2:8" x14ac:dyDescent="0.3">
      <c r="B160" s="82"/>
      <c r="D160" s="83"/>
      <c r="E160" s="74"/>
      <c r="F160" s="74"/>
      <c r="G160" s="74"/>
      <c r="H160" s="74"/>
    </row>
    <row r="161" spans="2:8" x14ac:dyDescent="0.3">
      <c r="B161" s="82"/>
      <c r="D161" s="83"/>
      <c r="E161" s="74"/>
      <c r="F161" s="74"/>
      <c r="G161" s="74"/>
      <c r="H161" s="74"/>
    </row>
    <row r="162" spans="2:8" x14ac:dyDescent="0.3">
      <c r="B162" s="82"/>
      <c r="D162" s="83"/>
      <c r="E162" s="74"/>
      <c r="F162" s="74"/>
      <c r="G162" s="74"/>
      <c r="H162" s="74"/>
    </row>
    <row r="163" spans="2:8" x14ac:dyDescent="0.3">
      <c r="B163" s="82"/>
      <c r="D163" s="83"/>
      <c r="E163" s="74"/>
      <c r="F163" s="74"/>
      <c r="G163" s="74"/>
      <c r="H163" s="74"/>
    </row>
    <row r="164" spans="2:8" x14ac:dyDescent="0.3">
      <c r="B164" s="82"/>
      <c r="D164" s="83"/>
      <c r="E164" s="74"/>
      <c r="F164" s="74"/>
      <c r="G164" s="74"/>
      <c r="H164" s="74"/>
    </row>
    <row r="165" spans="2:8" x14ac:dyDescent="0.3">
      <c r="B165" s="82"/>
      <c r="D165" s="83"/>
      <c r="E165" s="74"/>
      <c r="F165" s="74"/>
      <c r="G165" s="74"/>
      <c r="H165" s="74"/>
    </row>
    <row r="166" spans="2:8" x14ac:dyDescent="0.3">
      <c r="B166" s="82"/>
      <c r="D166" s="83"/>
      <c r="E166" s="74"/>
      <c r="F166" s="74"/>
      <c r="G166" s="74"/>
      <c r="H166" s="74"/>
    </row>
    <row r="167" spans="2:8" x14ac:dyDescent="0.3">
      <c r="B167" s="82"/>
      <c r="D167" s="83"/>
      <c r="E167" s="74"/>
      <c r="F167" s="74"/>
      <c r="G167" s="74"/>
      <c r="H167" s="74"/>
    </row>
    <row r="168" spans="2:8" x14ac:dyDescent="0.3">
      <c r="B168" s="82"/>
      <c r="D168" s="83"/>
      <c r="E168" s="74"/>
      <c r="F168" s="74"/>
      <c r="G168" s="74"/>
      <c r="H168" s="74"/>
    </row>
    <row r="169" spans="2:8" x14ac:dyDescent="0.3">
      <c r="B169" s="82"/>
      <c r="D169" s="83"/>
      <c r="E169" s="74"/>
      <c r="F169" s="74"/>
      <c r="G169" s="74"/>
      <c r="H169" s="74"/>
    </row>
    <row r="170" spans="2:8" x14ac:dyDescent="0.3">
      <c r="B170" s="82"/>
      <c r="D170" s="83"/>
      <c r="E170" s="74"/>
      <c r="F170" s="74"/>
      <c r="G170" s="74"/>
      <c r="H170" s="74"/>
    </row>
    <row r="171" spans="2:8" x14ac:dyDescent="0.3">
      <c r="B171" s="82"/>
      <c r="D171" s="83"/>
      <c r="E171" s="74"/>
      <c r="F171" s="74"/>
      <c r="G171" s="74"/>
      <c r="H171" s="74"/>
    </row>
    <row r="172" spans="2:8" x14ac:dyDescent="0.3">
      <c r="B172" s="82"/>
      <c r="D172" s="83"/>
      <c r="E172" s="74"/>
      <c r="F172" s="74"/>
      <c r="G172" s="74"/>
      <c r="H172" s="74"/>
    </row>
    <row r="173" spans="2:8" x14ac:dyDescent="0.3">
      <c r="B173" s="82"/>
      <c r="D173" s="83"/>
      <c r="E173" s="74"/>
      <c r="F173" s="74"/>
      <c r="G173" s="74"/>
      <c r="H173" s="74"/>
    </row>
    <row r="174" spans="2:8" x14ac:dyDescent="0.3">
      <c r="B174" s="82"/>
      <c r="D174" s="83"/>
      <c r="E174" s="74"/>
      <c r="F174" s="74"/>
      <c r="G174" s="74"/>
      <c r="H174" s="74"/>
    </row>
    <row r="175" spans="2:8" x14ac:dyDescent="0.3">
      <c r="B175" s="82"/>
      <c r="D175" s="83"/>
      <c r="E175" s="74"/>
      <c r="F175" s="74"/>
      <c r="G175" s="74"/>
      <c r="H175" s="74"/>
    </row>
    <row r="176" spans="2:8" x14ac:dyDescent="0.3">
      <c r="B176" s="82"/>
      <c r="D176" s="83"/>
      <c r="E176" s="74"/>
      <c r="F176" s="74"/>
      <c r="G176" s="74"/>
      <c r="H176" s="74"/>
    </row>
    <row r="177" spans="2:8" x14ac:dyDescent="0.3">
      <c r="B177" s="82"/>
      <c r="D177" s="83"/>
      <c r="E177" s="74"/>
      <c r="F177" s="74"/>
      <c r="G177" s="74"/>
      <c r="H177" s="74"/>
    </row>
    <row r="178" spans="2:8" x14ac:dyDescent="0.3">
      <c r="B178" s="82"/>
      <c r="D178" s="83"/>
      <c r="E178" s="74"/>
      <c r="F178" s="74"/>
      <c r="G178" s="74"/>
      <c r="H178" s="74"/>
    </row>
    <row r="179" spans="2:8" x14ac:dyDescent="0.3">
      <c r="B179" s="82"/>
      <c r="D179" s="83"/>
      <c r="E179" s="74"/>
      <c r="F179" s="74"/>
      <c r="G179" s="74"/>
      <c r="H179" s="74"/>
    </row>
    <row r="180" spans="2:8" x14ac:dyDescent="0.3">
      <c r="B180" s="82"/>
      <c r="D180" s="83"/>
      <c r="E180" s="74"/>
      <c r="F180" s="74"/>
      <c r="G180" s="74"/>
      <c r="H180" s="74"/>
    </row>
    <row r="181" spans="2:8" x14ac:dyDescent="0.3">
      <c r="B181" s="82"/>
      <c r="D181" s="83"/>
      <c r="E181" s="74"/>
      <c r="F181" s="74"/>
      <c r="G181" s="74"/>
      <c r="H181" s="74"/>
    </row>
    <row r="182" spans="2:8" x14ac:dyDescent="0.3">
      <c r="B182" s="82"/>
      <c r="D182" s="83"/>
      <c r="E182" s="74"/>
      <c r="F182" s="74"/>
      <c r="G182" s="74"/>
      <c r="H182" s="74"/>
    </row>
    <row r="183" spans="2:8" x14ac:dyDescent="0.3">
      <c r="B183" s="82"/>
      <c r="D183" s="83"/>
      <c r="E183" s="74"/>
      <c r="F183" s="74"/>
      <c r="G183" s="74"/>
      <c r="H183" s="74"/>
    </row>
    <row r="184" spans="2:8" x14ac:dyDescent="0.3">
      <c r="B184" s="82"/>
      <c r="D184" s="83"/>
      <c r="E184" s="74"/>
      <c r="F184" s="74"/>
      <c r="G184" s="74"/>
      <c r="H184" s="74"/>
    </row>
    <row r="185" spans="2:8" x14ac:dyDescent="0.3">
      <c r="B185" s="82"/>
      <c r="D185" s="83"/>
      <c r="E185" s="74"/>
      <c r="F185" s="74"/>
      <c r="G185" s="74"/>
      <c r="H185" s="74"/>
    </row>
    <row r="186" spans="2:8" x14ac:dyDescent="0.3">
      <c r="B186" s="82"/>
      <c r="D186" s="83"/>
      <c r="E186" s="74"/>
      <c r="F186" s="74"/>
      <c r="G186" s="74"/>
      <c r="H186" s="74"/>
    </row>
    <row r="187" spans="2:8" x14ac:dyDescent="0.3">
      <c r="B187" s="82"/>
      <c r="D187" s="83"/>
      <c r="E187" s="74"/>
      <c r="F187" s="74"/>
      <c r="G187" s="74"/>
      <c r="H187" s="74"/>
    </row>
    <row r="188" spans="2:8" x14ac:dyDescent="0.3">
      <c r="B188" s="82"/>
      <c r="D188" s="83"/>
      <c r="E188" s="74"/>
      <c r="F188" s="74"/>
      <c r="G188" s="74"/>
      <c r="H188" s="74"/>
    </row>
    <row r="189" spans="2:8" x14ac:dyDescent="0.3">
      <c r="B189" s="82"/>
      <c r="D189" s="83"/>
      <c r="E189" s="74"/>
      <c r="F189" s="74"/>
      <c r="G189" s="74"/>
      <c r="H189" s="74"/>
    </row>
    <row r="190" spans="2:8" x14ac:dyDescent="0.3">
      <c r="B190" s="82"/>
      <c r="D190" s="83"/>
      <c r="E190" s="74"/>
      <c r="F190" s="74"/>
      <c r="G190" s="74"/>
      <c r="H190" s="74"/>
    </row>
    <row r="191" spans="2:8" x14ac:dyDescent="0.3">
      <c r="B191" s="82"/>
      <c r="D191" s="83"/>
      <c r="E191" s="74"/>
      <c r="F191" s="74"/>
      <c r="G191" s="74"/>
      <c r="H191" s="74"/>
    </row>
    <row r="192" spans="2:8" x14ac:dyDescent="0.3">
      <c r="B192" s="82"/>
      <c r="D192" s="83"/>
      <c r="E192" s="74"/>
      <c r="F192" s="74"/>
      <c r="G192" s="74"/>
      <c r="H192" s="74"/>
    </row>
    <row r="193" spans="2:8" x14ac:dyDescent="0.3">
      <c r="B193" s="82"/>
      <c r="D193" s="83"/>
      <c r="E193" s="74"/>
      <c r="F193" s="74"/>
      <c r="G193" s="74"/>
      <c r="H193" s="74"/>
    </row>
    <row r="194" spans="2:8" x14ac:dyDescent="0.3">
      <c r="B194" s="82"/>
      <c r="D194" s="83"/>
      <c r="E194" s="74"/>
      <c r="F194" s="74"/>
      <c r="G194" s="74"/>
      <c r="H194" s="74"/>
    </row>
    <row r="195" spans="2:8" x14ac:dyDescent="0.3">
      <c r="B195" s="82"/>
      <c r="D195" s="83"/>
      <c r="E195" s="74"/>
      <c r="F195" s="74"/>
      <c r="G195" s="74"/>
      <c r="H195" s="74"/>
    </row>
    <row r="196" spans="2:8" x14ac:dyDescent="0.3">
      <c r="B196" s="82"/>
      <c r="D196" s="83"/>
      <c r="E196" s="74"/>
      <c r="F196" s="74"/>
      <c r="G196" s="74"/>
      <c r="H196" s="74"/>
    </row>
    <row r="197" spans="2:8" x14ac:dyDescent="0.3">
      <c r="B197" s="82"/>
      <c r="D197" s="83"/>
      <c r="E197" s="74"/>
      <c r="F197" s="74"/>
      <c r="G197" s="74"/>
      <c r="H197" s="74"/>
    </row>
    <row r="198" spans="2:8" x14ac:dyDescent="0.3">
      <c r="B198" s="82"/>
      <c r="D198" s="83"/>
      <c r="E198" s="74"/>
      <c r="F198" s="74"/>
      <c r="G198" s="74"/>
      <c r="H198" s="74"/>
    </row>
    <row r="199" spans="2:8" x14ac:dyDescent="0.3">
      <c r="B199" s="82"/>
      <c r="D199" s="83"/>
      <c r="E199" s="74"/>
      <c r="F199" s="74"/>
      <c r="G199" s="74"/>
      <c r="H199" s="74"/>
    </row>
    <row r="200" spans="2:8" x14ac:dyDescent="0.3">
      <c r="B200" s="82"/>
      <c r="D200" s="83"/>
      <c r="E200" s="74"/>
      <c r="F200" s="74"/>
      <c r="G200" s="74"/>
      <c r="H200" s="74"/>
    </row>
    <row r="201" spans="2:8" x14ac:dyDescent="0.3">
      <c r="B201" s="82"/>
      <c r="D201" s="83"/>
      <c r="E201" s="74"/>
      <c r="F201" s="74"/>
      <c r="G201" s="74"/>
      <c r="H201" s="74"/>
    </row>
    <row r="202" spans="2:8" x14ac:dyDescent="0.3">
      <c r="B202" s="82"/>
      <c r="D202" s="83"/>
      <c r="E202" s="74"/>
      <c r="F202" s="74"/>
      <c r="G202" s="74"/>
      <c r="H202" s="74"/>
    </row>
    <row r="203" spans="2:8" x14ac:dyDescent="0.3">
      <c r="B203" s="82"/>
      <c r="D203" s="83"/>
      <c r="E203" s="74"/>
      <c r="F203" s="74"/>
      <c r="G203" s="74"/>
      <c r="H203" s="74"/>
    </row>
    <row r="204" spans="2:8" x14ac:dyDescent="0.3">
      <c r="B204" s="82"/>
      <c r="D204" s="83"/>
      <c r="E204" s="74"/>
      <c r="F204" s="74"/>
      <c r="G204" s="74"/>
      <c r="H204" s="74"/>
    </row>
    <row r="205" spans="2:8" x14ac:dyDescent="0.3">
      <c r="B205" s="82"/>
      <c r="D205" s="83"/>
      <c r="E205" s="74"/>
      <c r="F205" s="74"/>
      <c r="G205" s="74"/>
      <c r="H205" s="74"/>
    </row>
    <row r="206" spans="2:8" x14ac:dyDescent="0.3">
      <c r="B206" s="82"/>
      <c r="D206" s="83"/>
      <c r="E206" s="74"/>
      <c r="F206" s="74"/>
      <c r="G206" s="74"/>
      <c r="H206" s="74"/>
    </row>
    <row r="207" spans="2:8" x14ac:dyDescent="0.3">
      <c r="B207" s="82"/>
      <c r="D207" s="83"/>
      <c r="E207" s="74"/>
      <c r="F207" s="74"/>
      <c r="G207" s="74"/>
      <c r="H207" s="74"/>
    </row>
    <row r="208" spans="2:8" x14ac:dyDescent="0.3">
      <c r="B208" s="82"/>
      <c r="D208" s="83"/>
      <c r="E208" s="74"/>
      <c r="F208" s="74"/>
      <c r="G208" s="74"/>
      <c r="H208" s="74"/>
    </row>
    <row r="209" spans="2:8" x14ac:dyDescent="0.3">
      <c r="B209" s="82"/>
      <c r="D209" s="83"/>
      <c r="E209" s="74"/>
      <c r="F209" s="74"/>
      <c r="G209" s="74"/>
      <c r="H209" s="74"/>
    </row>
    <row r="210" spans="2:8" x14ac:dyDescent="0.3">
      <c r="B210" s="82"/>
      <c r="D210" s="83"/>
      <c r="E210" s="74"/>
      <c r="F210" s="74"/>
      <c r="G210" s="74"/>
      <c r="H210" s="74"/>
    </row>
    <row r="211" spans="2:8" x14ac:dyDescent="0.3">
      <c r="B211" s="82"/>
      <c r="D211" s="83"/>
      <c r="E211" s="74"/>
      <c r="F211" s="74"/>
      <c r="G211" s="74"/>
      <c r="H211" s="74"/>
    </row>
    <row r="212" spans="2:8" x14ac:dyDescent="0.3">
      <c r="B212" s="82"/>
      <c r="D212" s="83"/>
      <c r="E212" s="74"/>
      <c r="F212" s="74"/>
      <c r="G212" s="74"/>
      <c r="H212" s="74"/>
    </row>
    <row r="213" spans="2:8" x14ac:dyDescent="0.3">
      <c r="B213" s="82"/>
      <c r="D213" s="83"/>
      <c r="E213" s="74"/>
      <c r="F213" s="74"/>
      <c r="G213" s="74"/>
      <c r="H213" s="74"/>
    </row>
    <row r="214" spans="2:8" x14ac:dyDescent="0.3">
      <c r="B214" s="82"/>
      <c r="D214" s="83"/>
      <c r="E214" s="74"/>
      <c r="F214" s="74"/>
      <c r="G214" s="74"/>
      <c r="H214" s="74"/>
    </row>
    <row r="215" spans="2:8" x14ac:dyDescent="0.3">
      <c r="B215" s="82"/>
      <c r="D215" s="83"/>
      <c r="E215" s="74"/>
      <c r="F215" s="74"/>
      <c r="G215" s="74"/>
      <c r="H215" s="74"/>
    </row>
    <row r="216" spans="2:8" x14ac:dyDescent="0.3">
      <c r="B216" s="82"/>
      <c r="D216" s="83"/>
      <c r="E216" s="74"/>
      <c r="F216" s="74"/>
      <c r="G216" s="74"/>
      <c r="H216" s="74"/>
    </row>
    <row r="217" spans="2:8" x14ac:dyDescent="0.3">
      <c r="B217" s="82"/>
      <c r="D217" s="83"/>
      <c r="E217" s="74"/>
      <c r="F217" s="74"/>
      <c r="G217" s="74"/>
      <c r="H217" s="74"/>
    </row>
    <row r="218" spans="2:8" x14ac:dyDescent="0.3">
      <c r="B218" s="82"/>
      <c r="D218" s="83"/>
      <c r="E218" s="74"/>
      <c r="F218" s="74"/>
      <c r="G218" s="74"/>
      <c r="H218" s="74"/>
    </row>
    <row r="219" spans="2:8" x14ac:dyDescent="0.3">
      <c r="B219" s="82"/>
      <c r="D219" s="83"/>
      <c r="E219" s="74"/>
      <c r="F219" s="74"/>
      <c r="G219" s="74"/>
      <c r="H219" s="74"/>
    </row>
    <row r="220" spans="2:8" x14ac:dyDescent="0.3">
      <c r="B220" s="82"/>
      <c r="D220" s="83"/>
      <c r="E220" s="74"/>
      <c r="F220" s="74"/>
      <c r="G220" s="74"/>
      <c r="H220" s="74"/>
    </row>
    <row r="221" spans="2:8" x14ac:dyDescent="0.3">
      <c r="B221" s="82"/>
      <c r="D221" s="83"/>
      <c r="E221" s="74"/>
      <c r="F221" s="74"/>
      <c r="G221" s="74"/>
      <c r="H221" s="74"/>
    </row>
    <row r="222" spans="2:8" x14ac:dyDescent="0.3">
      <c r="B222" s="82"/>
      <c r="D222" s="83"/>
      <c r="E222" s="74"/>
      <c r="F222" s="74"/>
      <c r="G222" s="74"/>
      <c r="H222" s="74"/>
    </row>
    <row r="223" spans="2:8" x14ac:dyDescent="0.3">
      <c r="B223" s="82"/>
      <c r="D223" s="83"/>
      <c r="E223" s="74"/>
      <c r="F223" s="74"/>
      <c r="G223" s="74"/>
      <c r="H223" s="74"/>
    </row>
    <row r="224" spans="2:8" x14ac:dyDescent="0.3">
      <c r="B224" s="82"/>
      <c r="D224" s="83"/>
      <c r="E224" s="74"/>
      <c r="F224" s="74"/>
      <c r="G224" s="74"/>
      <c r="H224" s="74"/>
    </row>
    <row r="225" spans="2:8" x14ac:dyDescent="0.3">
      <c r="B225" s="82"/>
      <c r="D225" s="83"/>
      <c r="E225" s="74"/>
      <c r="F225" s="74"/>
      <c r="G225" s="74"/>
      <c r="H225" s="74"/>
    </row>
    <row r="226" spans="2:8" x14ac:dyDescent="0.3">
      <c r="B226" s="82"/>
      <c r="D226" s="83"/>
      <c r="E226" s="74"/>
      <c r="F226" s="74"/>
      <c r="G226" s="74"/>
      <c r="H226" s="74"/>
    </row>
    <row r="227" spans="2:8" x14ac:dyDescent="0.3">
      <c r="B227" s="82"/>
      <c r="D227" s="83"/>
      <c r="E227" s="74"/>
      <c r="F227" s="74"/>
      <c r="G227" s="74"/>
      <c r="H227" s="74"/>
    </row>
    <row r="228" spans="2:8" x14ac:dyDescent="0.3">
      <c r="B228" s="82"/>
      <c r="D228" s="83"/>
      <c r="E228" s="74"/>
      <c r="F228" s="74"/>
      <c r="G228" s="74"/>
      <c r="H228" s="74"/>
    </row>
    <row r="229" spans="2:8" x14ac:dyDescent="0.3">
      <c r="B229" s="82"/>
      <c r="D229" s="83"/>
      <c r="E229" s="74"/>
      <c r="F229" s="74"/>
      <c r="G229" s="74"/>
      <c r="H229" s="74"/>
    </row>
    <row r="230" spans="2:8" x14ac:dyDescent="0.3">
      <c r="B230" s="82"/>
      <c r="D230" s="83"/>
      <c r="E230" s="74"/>
      <c r="F230" s="74"/>
      <c r="G230" s="74"/>
      <c r="H230" s="74"/>
    </row>
    <row r="231" spans="2:8" x14ac:dyDescent="0.3">
      <c r="B231" s="82"/>
      <c r="D231" s="83"/>
      <c r="E231" s="74"/>
      <c r="F231" s="74"/>
      <c r="G231" s="74"/>
      <c r="H231" s="74"/>
    </row>
    <row r="232" spans="2:8" x14ac:dyDescent="0.3">
      <c r="B232" s="82"/>
      <c r="D232" s="83"/>
      <c r="E232" s="74"/>
      <c r="F232" s="74"/>
      <c r="G232" s="74"/>
      <c r="H232" s="74"/>
    </row>
    <row r="233" spans="2:8" x14ac:dyDescent="0.3">
      <c r="B233" s="82"/>
      <c r="D233" s="83"/>
      <c r="E233" s="74"/>
      <c r="F233" s="74"/>
      <c r="G233" s="74"/>
      <c r="H233" s="74"/>
    </row>
    <row r="234" spans="2:8" x14ac:dyDescent="0.3">
      <c r="B234" s="82"/>
      <c r="D234" s="83"/>
      <c r="E234" s="74"/>
      <c r="F234" s="74"/>
      <c r="G234" s="74"/>
      <c r="H234" s="74"/>
    </row>
    <row r="235" spans="2:8" x14ac:dyDescent="0.3">
      <c r="B235" s="82"/>
      <c r="D235" s="83"/>
      <c r="E235" s="74"/>
      <c r="F235" s="74"/>
      <c r="G235" s="74"/>
      <c r="H235" s="74"/>
    </row>
    <row r="236" spans="2:8" x14ac:dyDescent="0.3">
      <c r="B236" s="82"/>
      <c r="D236" s="83"/>
      <c r="E236" s="74"/>
      <c r="F236" s="74"/>
      <c r="G236" s="74"/>
      <c r="H236" s="74"/>
    </row>
    <row r="237" spans="2:8" x14ac:dyDescent="0.3">
      <c r="B237" s="82"/>
      <c r="D237" s="83"/>
      <c r="E237" s="74"/>
      <c r="F237" s="74"/>
      <c r="G237" s="74"/>
      <c r="H237" s="74"/>
    </row>
    <row r="238" spans="2:8" x14ac:dyDescent="0.3">
      <c r="B238" s="82"/>
      <c r="D238" s="83"/>
      <c r="E238" s="74"/>
      <c r="F238" s="74"/>
      <c r="G238" s="74"/>
      <c r="H238" s="74"/>
    </row>
    <row r="239" spans="2:8" x14ac:dyDescent="0.3">
      <c r="B239" s="82"/>
      <c r="D239" s="83"/>
      <c r="E239" s="74"/>
      <c r="F239" s="74"/>
      <c r="G239" s="74"/>
      <c r="H239" s="74"/>
    </row>
    <row r="240" spans="2:8" x14ac:dyDescent="0.3">
      <c r="B240" s="82"/>
      <c r="D240" s="83"/>
      <c r="E240" s="74"/>
      <c r="F240" s="74"/>
      <c r="G240" s="74"/>
      <c r="H240" s="74"/>
    </row>
    <row r="241" spans="2:8" x14ac:dyDescent="0.3">
      <c r="B241" s="82"/>
      <c r="D241" s="83"/>
      <c r="E241" s="74"/>
      <c r="F241" s="74"/>
      <c r="G241" s="74"/>
      <c r="H241" s="74"/>
    </row>
    <row r="242" spans="2:8" x14ac:dyDescent="0.3">
      <c r="B242" s="82"/>
      <c r="D242" s="83"/>
      <c r="E242" s="74"/>
      <c r="F242" s="74"/>
      <c r="G242" s="74"/>
      <c r="H242" s="74"/>
    </row>
    <row r="243" spans="2:8" x14ac:dyDescent="0.3">
      <c r="B243" s="82"/>
      <c r="D243" s="83"/>
      <c r="E243" s="74"/>
      <c r="F243" s="74"/>
      <c r="G243" s="74"/>
      <c r="H243" s="74"/>
    </row>
    <row r="244" spans="2:8" x14ac:dyDescent="0.3">
      <c r="B244" s="82"/>
      <c r="D244" s="83"/>
      <c r="E244" s="74"/>
      <c r="F244" s="74"/>
      <c r="G244" s="74"/>
      <c r="H244" s="74"/>
    </row>
    <row r="245" spans="2:8" x14ac:dyDescent="0.3">
      <c r="B245" s="82"/>
      <c r="D245" s="83"/>
      <c r="E245" s="74"/>
      <c r="F245" s="74"/>
      <c r="G245" s="74"/>
      <c r="H245" s="74"/>
    </row>
    <row r="246" spans="2:8" x14ac:dyDescent="0.3">
      <c r="B246" s="82"/>
      <c r="D246" s="83"/>
      <c r="E246" s="74"/>
      <c r="F246" s="74"/>
      <c r="G246" s="74"/>
      <c r="H246" s="74"/>
    </row>
    <row r="247" spans="2:8" x14ac:dyDescent="0.3">
      <c r="B247" s="82"/>
      <c r="D247" s="83"/>
      <c r="E247" s="74"/>
      <c r="F247" s="74"/>
      <c r="G247" s="74"/>
      <c r="H247" s="74"/>
    </row>
    <row r="248" spans="2:8" x14ac:dyDescent="0.3">
      <c r="B248" s="82"/>
      <c r="D248" s="83"/>
      <c r="E248" s="74"/>
      <c r="F248" s="74"/>
      <c r="G248" s="74"/>
      <c r="H248" s="74"/>
    </row>
    <row r="249" spans="2:8" x14ac:dyDescent="0.3">
      <c r="B249" s="82"/>
      <c r="D249" s="83"/>
      <c r="E249" s="74"/>
      <c r="F249" s="74"/>
      <c r="G249" s="74"/>
      <c r="H249" s="74"/>
    </row>
    <row r="250" spans="2:8" x14ac:dyDescent="0.3">
      <c r="B250" s="82"/>
      <c r="D250" s="83"/>
      <c r="E250" s="74"/>
      <c r="F250" s="74"/>
      <c r="G250" s="74"/>
      <c r="H250" s="74"/>
    </row>
    <row r="251" spans="2:8" x14ac:dyDescent="0.3">
      <c r="B251" s="82"/>
      <c r="D251" s="83"/>
      <c r="E251" s="74"/>
      <c r="F251" s="74"/>
      <c r="G251" s="74"/>
      <c r="H251" s="74"/>
    </row>
    <row r="252" spans="2:8" x14ac:dyDescent="0.3">
      <c r="B252" s="82"/>
      <c r="D252" s="83"/>
      <c r="E252" s="74"/>
      <c r="F252" s="74"/>
      <c r="G252" s="74"/>
      <c r="H252" s="74"/>
    </row>
    <row r="253" spans="2:8" x14ac:dyDescent="0.3">
      <c r="B253" s="82"/>
      <c r="D253" s="83"/>
      <c r="E253" s="74"/>
      <c r="F253" s="74"/>
      <c r="G253" s="74"/>
      <c r="H253" s="74"/>
    </row>
    <row r="254" spans="2:8" x14ac:dyDescent="0.3">
      <c r="B254" s="82"/>
      <c r="D254" s="83"/>
      <c r="E254" s="74"/>
      <c r="F254" s="74"/>
      <c r="G254" s="74"/>
      <c r="H254" s="74"/>
    </row>
    <row r="255" spans="2:8" x14ac:dyDescent="0.3">
      <c r="B255" s="82"/>
      <c r="D255" s="83"/>
      <c r="E255" s="74"/>
      <c r="F255" s="74"/>
      <c r="G255" s="74"/>
      <c r="H255" s="74"/>
    </row>
    <row r="256" spans="2:8" x14ac:dyDescent="0.3">
      <c r="B256" s="82"/>
      <c r="D256" s="83"/>
      <c r="E256" s="74"/>
      <c r="F256" s="74"/>
      <c r="G256" s="74"/>
      <c r="H256" s="74"/>
    </row>
    <row r="257" spans="2:8" x14ac:dyDescent="0.3">
      <c r="B257" s="82"/>
      <c r="D257" s="83"/>
      <c r="E257" s="74"/>
      <c r="F257" s="74"/>
      <c r="G257" s="74"/>
      <c r="H257" s="74"/>
    </row>
    <row r="258" spans="2:8" x14ac:dyDescent="0.3">
      <c r="B258" s="82"/>
      <c r="D258" s="83"/>
      <c r="E258" s="74"/>
      <c r="F258" s="74"/>
      <c r="G258" s="74"/>
      <c r="H258" s="74"/>
    </row>
    <row r="259" spans="2:8" x14ac:dyDescent="0.3">
      <c r="B259" s="82"/>
      <c r="D259" s="83"/>
      <c r="E259" s="74"/>
      <c r="F259" s="74"/>
      <c r="G259" s="74"/>
      <c r="H259" s="74"/>
    </row>
    <row r="260" spans="2:8" x14ac:dyDescent="0.3">
      <c r="B260" s="82"/>
      <c r="D260" s="83"/>
      <c r="E260" s="74"/>
      <c r="F260" s="74"/>
      <c r="G260" s="74"/>
      <c r="H260" s="74"/>
    </row>
    <row r="261" spans="2:8" x14ac:dyDescent="0.3">
      <c r="B261" s="82"/>
      <c r="D261" s="83"/>
      <c r="E261" s="74"/>
      <c r="F261" s="74"/>
      <c r="G261" s="74"/>
      <c r="H261" s="74"/>
    </row>
    <row r="262" spans="2:8" x14ac:dyDescent="0.3">
      <c r="B262" s="82"/>
      <c r="D262" s="83"/>
      <c r="E262" s="74"/>
      <c r="F262" s="74"/>
      <c r="G262" s="74"/>
      <c r="H262" s="74"/>
    </row>
    <row r="263" spans="2:8" x14ac:dyDescent="0.3">
      <c r="B263" s="82"/>
      <c r="D263" s="83"/>
      <c r="E263" s="74"/>
      <c r="F263" s="74"/>
      <c r="G263" s="74"/>
      <c r="H263" s="74"/>
    </row>
    <row r="264" spans="2:8" x14ac:dyDescent="0.3">
      <c r="B264" s="82"/>
      <c r="D264" s="83"/>
      <c r="E264" s="74"/>
      <c r="F264" s="74"/>
      <c r="G264" s="74"/>
      <c r="H264" s="74"/>
    </row>
    <row r="265" spans="2:8" x14ac:dyDescent="0.3">
      <c r="B265" s="82"/>
      <c r="D265" s="83"/>
      <c r="E265" s="74"/>
      <c r="F265" s="74"/>
      <c r="G265" s="74"/>
      <c r="H265" s="74"/>
    </row>
    <row r="266" spans="2:8" x14ac:dyDescent="0.3">
      <c r="B266" s="82"/>
      <c r="D266" s="83"/>
      <c r="E266" s="74"/>
      <c r="F266" s="74"/>
      <c r="G266" s="74"/>
      <c r="H266" s="74"/>
    </row>
    <row r="267" spans="2:8" x14ac:dyDescent="0.3">
      <c r="B267" s="82"/>
      <c r="D267" s="83"/>
      <c r="E267" s="74"/>
      <c r="F267" s="74"/>
      <c r="G267" s="74"/>
      <c r="H267" s="74"/>
    </row>
    <row r="268" spans="2:8" x14ac:dyDescent="0.3">
      <c r="B268" s="82"/>
      <c r="D268" s="83"/>
      <c r="E268" s="74"/>
      <c r="F268" s="74"/>
      <c r="G268" s="74"/>
      <c r="H268" s="74"/>
    </row>
    <row r="269" spans="2:8" x14ac:dyDescent="0.3">
      <c r="B269" s="82"/>
      <c r="D269" s="83"/>
      <c r="E269" s="74"/>
      <c r="F269" s="74"/>
      <c r="G269" s="74"/>
      <c r="H269" s="74"/>
    </row>
    <row r="270" spans="2:8" x14ac:dyDescent="0.3">
      <c r="B270" s="82"/>
      <c r="D270" s="83"/>
      <c r="E270" s="74"/>
      <c r="F270" s="74"/>
      <c r="G270" s="74"/>
      <c r="H270" s="74"/>
    </row>
    <row r="271" spans="2:8" x14ac:dyDescent="0.3">
      <c r="B271" s="82"/>
      <c r="D271" s="83"/>
      <c r="E271" s="74"/>
      <c r="F271" s="74"/>
      <c r="G271" s="74"/>
      <c r="H271" s="74"/>
    </row>
    <row r="272" spans="2:8" x14ac:dyDescent="0.3">
      <c r="B272" s="82"/>
      <c r="D272" s="83"/>
      <c r="E272" s="74"/>
      <c r="F272" s="74"/>
      <c r="G272" s="74"/>
      <c r="H272" s="74"/>
    </row>
    <row r="273" spans="2:8" x14ac:dyDescent="0.3">
      <c r="B273" s="82"/>
      <c r="D273" s="83"/>
      <c r="E273" s="74"/>
      <c r="F273" s="74"/>
      <c r="G273" s="74"/>
      <c r="H273" s="74"/>
    </row>
    <row r="274" spans="2:8" x14ac:dyDescent="0.3">
      <c r="B274" s="82"/>
      <c r="D274" s="83"/>
      <c r="E274" s="74"/>
      <c r="F274" s="74"/>
      <c r="G274" s="74"/>
      <c r="H274" s="74"/>
    </row>
    <row r="275" spans="2:8" x14ac:dyDescent="0.3">
      <c r="B275" s="82"/>
      <c r="D275" s="83"/>
      <c r="E275" s="74"/>
      <c r="F275" s="74"/>
      <c r="G275" s="74"/>
      <c r="H275" s="74"/>
    </row>
    <row r="276" spans="2:8" x14ac:dyDescent="0.3">
      <c r="B276" s="82"/>
      <c r="D276" s="83"/>
      <c r="E276" s="74"/>
      <c r="F276" s="74"/>
      <c r="G276" s="74"/>
      <c r="H276" s="74"/>
    </row>
    <row r="277" spans="2:8" x14ac:dyDescent="0.3">
      <c r="B277" s="82"/>
      <c r="D277" s="83"/>
      <c r="E277" s="74"/>
      <c r="F277" s="74"/>
      <c r="G277" s="74"/>
      <c r="H277" s="74"/>
    </row>
    <row r="278" spans="2:8" x14ac:dyDescent="0.3">
      <c r="B278" s="82"/>
      <c r="D278" s="83"/>
      <c r="E278" s="74"/>
      <c r="F278" s="74"/>
      <c r="G278" s="74"/>
      <c r="H278" s="74"/>
    </row>
    <row r="279" spans="2:8" x14ac:dyDescent="0.3">
      <c r="B279" s="82"/>
      <c r="D279" s="83"/>
      <c r="E279" s="74"/>
      <c r="F279" s="74"/>
      <c r="G279" s="74"/>
      <c r="H279" s="74"/>
    </row>
    <row r="280" spans="2:8" x14ac:dyDescent="0.3">
      <c r="B280" s="82"/>
      <c r="D280" s="83"/>
      <c r="E280" s="74"/>
      <c r="F280" s="74"/>
      <c r="G280" s="74"/>
      <c r="H280" s="74"/>
    </row>
    <row r="281" spans="2:8" x14ac:dyDescent="0.3">
      <c r="B281" s="82"/>
      <c r="D281" s="83"/>
      <c r="E281" s="74"/>
      <c r="F281" s="74"/>
      <c r="G281" s="74"/>
      <c r="H281" s="74"/>
    </row>
    <row r="282" spans="2:8" x14ac:dyDescent="0.3">
      <c r="B282" s="82"/>
      <c r="D282" s="83"/>
      <c r="E282" s="74"/>
      <c r="F282" s="74"/>
      <c r="G282" s="74"/>
      <c r="H282" s="74"/>
    </row>
    <row r="283" spans="2:8" x14ac:dyDescent="0.3">
      <c r="B283" s="82"/>
      <c r="D283" s="83"/>
      <c r="E283" s="74"/>
      <c r="F283" s="74"/>
      <c r="G283" s="74"/>
      <c r="H283" s="74"/>
    </row>
    <row r="284" spans="2:8" x14ac:dyDescent="0.3">
      <c r="B284" s="82"/>
      <c r="D284" s="83"/>
      <c r="E284" s="74"/>
      <c r="F284" s="74"/>
      <c r="G284" s="74"/>
      <c r="H284" s="74"/>
    </row>
    <row r="285" spans="2:8" x14ac:dyDescent="0.3">
      <c r="B285" s="82"/>
      <c r="D285" s="83"/>
      <c r="E285" s="74"/>
      <c r="F285" s="74"/>
      <c r="G285" s="74"/>
      <c r="H285" s="74"/>
    </row>
    <row r="286" spans="2:8" x14ac:dyDescent="0.3">
      <c r="B286" s="82"/>
      <c r="D286" s="83"/>
      <c r="E286" s="74"/>
      <c r="F286" s="74"/>
      <c r="G286" s="74"/>
      <c r="H286" s="74"/>
    </row>
    <row r="287" spans="2:8" x14ac:dyDescent="0.3">
      <c r="B287" s="82"/>
      <c r="D287" s="83"/>
      <c r="E287" s="74"/>
      <c r="F287" s="74"/>
      <c r="G287" s="74"/>
      <c r="H287" s="74"/>
    </row>
    <row r="288" spans="2:8" x14ac:dyDescent="0.3">
      <c r="B288" s="82"/>
      <c r="D288" s="83"/>
      <c r="E288" s="74"/>
      <c r="F288" s="74"/>
      <c r="G288" s="74"/>
      <c r="H288" s="74"/>
    </row>
    <row r="289" spans="2:8" x14ac:dyDescent="0.3">
      <c r="B289" s="82"/>
      <c r="D289" s="83"/>
      <c r="E289" s="74"/>
      <c r="F289" s="74"/>
      <c r="G289" s="74"/>
      <c r="H289" s="74"/>
    </row>
    <row r="290" spans="2:8" x14ac:dyDescent="0.3">
      <c r="B290" s="82"/>
      <c r="D290" s="83"/>
      <c r="E290" s="74"/>
      <c r="F290" s="74"/>
      <c r="G290" s="74"/>
      <c r="H290" s="74"/>
    </row>
    <row r="291" spans="2:8" x14ac:dyDescent="0.3">
      <c r="B291" s="82"/>
      <c r="D291" s="83"/>
      <c r="E291" s="74"/>
      <c r="F291" s="74"/>
      <c r="G291" s="74"/>
      <c r="H291" s="74"/>
    </row>
    <row r="292" spans="2:8" x14ac:dyDescent="0.3">
      <c r="B292" s="82"/>
      <c r="D292" s="83"/>
      <c r="E292" s="74"/>
      <c r="F292" s="74"/>
      <c r="G292" s="74"/>
      <c r="H292" s="74"/>
    </row>
    <row r="293" spans="2:8" x14ac:dyDescent="0.3">
      <c r="B293" s="82"/>
      <c r="D293" s="83"/>
      <c r="E293" s="74"/>
      <c r="F293" s="74"/>
      <c r="G293" s="74"/>
      <c r="H293" s="74"/>
    </row>
    <row r="294" spans="2:8" x14ac:dyDescent="0.3">
      <c r="B294" s="82"/>
      <c r="D294" s="83"/>
      <c r="E294" s="74"/>
      <c r="F294" s="74"/>
      <c r="G294" s="74"/>
      <c r="H294" s="74"/>
    </row>
    <row r="295" spans="2:8" x14ac:dyDescent="0.3">
      <c r="B295" s="82"/>
      <c r="D295" s="83"/>
      <c r="E295" s="74"/>
      <c r="F295" s="74"/>
      <c r="G295" s="74"/>
      <c r="H295" s="74"/>
    </row>
    <row r="296" spans="2:8" x14ac:dyDescent="0.3">
      <c r="B296" s="82"/>
      <c r="D296" s="83"/>
      <c r="E296" s="74"/>
      <c r="F296" s="74"/>
      <c r="G296" s="74"/>
      <c r="H296" s="74"/>
    </row>
    <row r="297" spans="2:8" x14ac:dyDescent="0.3">
      <c r="B297" s="82"/>
      <c r="D297" s="83"/>
      <c r="E297" s="74"/>
      <c r="F297" s="74"/>
      <c r="G297" s="74"/>
      <c r="H297" s="74"/>
    </row>
    <row r="298" spans="2:8" x14ac:dyDescent="0.3">
      <c r="B298" s="82"/>
      <c r="D298" s="83"/>
      <c r="E298" s="74"/>
      <c r="F298" s="74"/>
      <c r="G298" s="74"/>
      <c r="H298" s="74"/>
    </row>
    <row r="299" spans="2:8" x14ac:dyDescent="0.3">
      <c r="B299" s="82"/>
      <c r="D299" s="83"/>
      <c r="E299" s="74"/>
      <c r="F299" s="74"/>
      <c r="G299" s="74"/>
      <c r="H299" s="74"/>
    </row>
    <row r="300" spans="2:8" x14ac:dyDescent="0.3">
      <c r="B300" s="82"/>
      <c r="D300" s="83"/>
      <c r="E300" s="74"/>
      <c r="F300" s="74"/>
      <c r="G300" s="74"/>
      <c r="H300" s="74"/>
    </row>
    <row r="301" spans="2:8" x14ac:dyDescent="0.3">
      <c r="B301" s="82"/>
      <c r="D301" s="83"/>
      <c r="E301" s="74"/>
      <c r="F301" s="74"/>
      <c r="G301" s="74"/>
      <c r="H301" s="74"/>
    </row>
    <row r="302" spans="2:8" x14ac:dyDescent="0.3">
      <c r="B302" s="82"/>
      <c r="D302" s="83"/>
      <c r="E302" s="74"/>
      <c r="F302" s="74"/>
      <c r="G302" s="74"/>
      <c r="H302" s="74"/>
    </row>
    <row r="303" spans="2:8" x14ac:dyDescent="0.3">
      <c r="B303" s="82"/>
      <c r="D303" s="83"/>
      <c r="E303" s="74"/>
      <c r="F303" s="74"/>
      <c r="G303" s="74"/>
      <c r="H303" s="74"/>
    </row>
    <row r="304" spans="2:8" x14ac:dyDescent="0.3">
      <c r="B304" s="82"/>
      <c r="D304" s="83"/>
      <c r="E304" s="74"/>
      <c r="F304" s="74"/>
      <c r="G304" s="74"/>
      <c r="H304" s="74"/>
    </row>
    <row r="305" spans="2:8" x14ac:dyDescent="0.3">
      <c r="B305" s="82"/>
      <c r="D305" s="83"/>
      <c r="E305" s="74"/>
      <c r="F305" s="74"/>
      <c r="G305" s="74"/>
      <c r="H305" s="74"/>
    </row>
    <row r="306" spans="2:8" x14ac:dyDescent="0.3">
      <c r="B306" s="82"/>
      <c r="D306" s="83"/>
      <c r="E306" s="74"/>
      <c r="F306" s="74"/>
      <c r="G306" s="74"/>
      <c r="H306" s="74"/>
    </row>
    <row r="307" spans="2:8" x14ac:dyDescent="0.3">
      <c r="B307" s="82"/>
      <c r="D307" s="83"/>
      <c r="E307" s="74"/>
      <c r="F307" s="74"/>
      <c r="G307" s="74"/>
      <c r="H307" s="74"/>
    </row>
    <row r="308" spans="2:8" x14ac:dyDescent="0.3">
      <c r="B308" s="82"/>
      <c r="D308" s="83"/>
      <c r="E308" s="74"/>
      <c r="F308" s="74"/>
      <c r="G308" s="74"/>
      <c r="H308" s="74"/>
    </row>
    <row r="309" spans="2:8" x14ac:dyDescent="0.3">
      <c r="B309" s="82"/>
      <c r="D309" s="83"/>
      <c r="E309" s="74"/>
      <c r="F309" s="74"/>
      <c r="G309" s="74"/>
      <c r="H309" s="74"/>
    </row>
    <row r="310" spans="2:8" x14ac:dyDescent="0.3">
      <c r="B310" s="82"/>
      <c r="D310" s="83"/>
      <c r="E310" s="74"/>
      <c r="F310" s="74"/>
      <c r="G310" s="74"/>
      <c r="H310" s="74"/>
    </row>
    <row r="311" spans="2:8" x14ac:dyDescent="0.3">
      <c r="B311" s="82"/>
      <c r="D311" s="83"/>
      <c r="E311" s="74"/>
      <c r="F311" s="74"/>
      <c r="G311" s="74"/>
      <c r="H311" s="74"/>
    </row>
    <row r="312" spans="2:8" x14ac:dyDescent="0.3">
      <c r="B312" s="82"/>
      <c r="D312" s="83"/>
      <c r="E312" s="74"/>
      <c r="F312" s="74"/>
      <c r="G312" s="74"/>
      <c r="H312" s="74"/>
    </row>
    <row r="313" spans="2:8" x14ac:dyDescent="0.3">
      <c r="B313" s="82"/>
      <c r="D313" s="83"/>
      <c r="E313" s="74"/>
      <c r="F313" s="74"/>
      <c r="G313" s="74"/>
      <c r="H313" s="74"/>
    </row>
    <row r="314" spans="2:8" x14ac:dyDescent="0.3">
      <c r="B314" s="82"/>
      <c r="D314" s="83"/>
      <c r="E314" s="74"/>
      <c r="F314" s="74"/>
      <c r="G314" s="74"/>
      <c r="H314" s="74"/>
    </row>
    <row r="315" spans="2:8" x14ac:dyDescent="0.3">
      <c r="B315" s="82"/>
      <c r="D315" s="83"/>
      <c r="E315" s="74"/>
      <c r="F315" s="74"/>
      <c r="G315" s="74"/>
      <c r="H315" s="74"/>
    </row>
    <row r="316" spans="2:8" x14ac:dyDescent="0.3">
      <c r="B316" s="82"/>
      <c r="D316" s="83"/>
      <c r="E316" s="74"/>
      <c r="F316" s="74"/>
      <c r="G316" s="74"/>
      <c r="H316" s="74"/>
    </row>
    <row r="317" spans="2:8" x14ac:dyDescent="0.3">
      <c r="B317" s="82"/>
      <c r="D317" s="83"/>
      <c r="E317" s="74"/>
      <c r="F317" s="74"/>
      <c r="G317" s="74"/>
      <c r="H317" s="74"/>
    </row>
    <row r="318" spans="2:8" x14ac:dyDescent="0.3">
      <c r="B318" s="82"/>
      <c r="D318" s="83"/>
      <c r="E318" s="74"/>
      <c r="F318" s="74"/>
      <c r="G318" s="74"/>
      <c r="H318" s="74"/>
    </row>
    <row r="319" spans="2:8" x14ac:dyDescent="0.3">
      <c r="B319" s="82"/>
      <c r="D319" s="83"/>
      <c r="E319" s="74"/>
      <c r="F319" s="74"/>
      <c r="G319" s="74"/>
      <c r="H319" s="74"/>
    </row>
    <row r="320" spans="2:8" x14ac:dyDescent="0.3">
      <c r="B320" s="82"/>
      <c r="D320" s="83"/>
      <c r="E320" s="74"/>
      <c r="F320" s="74"/>
      <c r="G320" s="74"/>
      <c r="H320" s="74"/>
    </row>
    <row r="321" spans="2:8" x14ac:dyDescent="0.3">
      <c r="B321" s="82"/>
      <c r="D321" s="83"/>
      <c r="E321" s="74"/>
      <c r="F321" s="74"/>
      <c r="G321" s="74"/>
      <c r="H321" s="74"/>
    </row>
    <row r="322" spans="2:8" x14ac:dyDescent="0.3">
      <c r="B322" s="82"/>
      <c r="D322" s="83"/>
      <c r="E322" s="74"/>
      <c r="F322" s="74"/>
      <c r="G322" s="74"/>
      <c r="H322" s="74"/>
    </row>
    <row r="323" spans="2:8" x14ac:dyDescent="0.3">
      <c r="B323" s="82"/>
      <c r="D323" s="83"/>
      <c r="E323" s="74"/>
      <c r="F323" s="74"/>
      <c r="G323" s="74"/>
      <c r="H323" s="74"/>
    </row>
    <row r="324" spans="2:8" x14ac:dyDescent="0.3">
      <c r="B324" s="82"/>
      <c r="D324" s="83"/>
      <c r="E324" s="74"/>
      <c r="F324" s="74"/>
      <c r="G324" s="74"/>
      <c r="H324" s="74"/>
    </row>
    <row r="325" spans="2:8" x14ac:dyDescent="0.3">
      <c r="B325" s="82"/>
      <c r="D325" s="83"/>
      <c r="E325" s="74"/>
      <c r="F325" s="74"/>
      <c r="G325" s="74"/>
      <c r="H325" s="74"/>
    </row>
    <row r="326" spans="2:8" x14ac:dyDescent="0.3">
      <c r="B326" s="82"/>
      <c r="D326" s="83"/>
      <c r="E326" s="74"/>
      <c r="F326" s="74"/>
      <c r="G326" s="74"/>
      <c r="H326" s="74"/>
    </row>
    <row r="327" spans="2:8" x14ac:dyDescent="0.3">
      <c r="B327" s="82"/>
      <c r="D327" s="83"/>
      <c r="E327" s="74"/>
      <c r="F327" s="74"/>
      <c r="G327" s="74"/>
      <c r="H327" s="74"/>
    </row>
    <row r="328" spans="2:8" x14ac:dyDescent="0.3">
      <c r="B328" s="82"/>
      <c r="D328" s="83"/>
      <c r="E328" s="74"/>
      <c r="F328" s="74"/>
      <c r="G328" s="74"/>
      <c r="H328" s="74"/>
    </row>
    <row r="329" spans="2:8" x14ac:dyDescent="0.3">
      <c r="B329" s="82"/>
      <c r="D329" s="83"/>
      <c r="E329" s="74"/>
      <c r="F329" s="74"/>
      <c r="G329" s="74"/>
      <c r="H329" s="74"/>
    </row>
    <row r="330" spans="2:8" x14ac:dyDescent="0.3">
      <c r="B330" s="82"/>
      <c r="D330" s="83"/>
      <c r="E330" s="74"/>
      <c r="F330" s="74"/>
      <c r="G330" s="74"/>
      <c r="H330" s="74"/>
    </row>
    <row r="331" spans="2:8" x14ac:dyDescent="0.3">
      <c r="B331" s="82"/>
      <c r="D331" s="83"/>
      <c r="E331" s="74"/>
      <c r="F331" s="74"/>
      <c r="G331" s="74"/>
      <c r="H331" s="74"/>
    </row>
    <row r="332" spans="2:8" x14ac:dyDescent="0.3">
      <c r="B332" s="82"/>
      <c r="D332" s="83"/>
      <c r="E332" s="74"/>
      <c r="F332" s="74"/>
      <c r="G332" s="74"/>
      <c r="H332" s="74"/>
    </row>
    <row r="333" spans="2:8" x14ac:dyDescent="0.3">
      <c r="B333" s="82"/>
      <c r="D333" s="83"/>
      <c r="E333" s="74"/>
      <c r="F333" s="74"/>
      <c r="G333" s="74"/>
      <c r="H333" s="74"/>
    </row>
    <row r="334" spans="2:8" x14ac:dyDescent="0.3">
      <c r="B334" s="82"/>
      <c r="D334" s="83"/>
      <c r="E334" s="74"/>
      <c r="F334" s="74"/>
      <c r="G334" s="74"/>
      <c r="H334" s="74"/>
    </row>
    <row r="335" spans="2:8" x14ac:dyDescent="0.3">
      <c r="B335" s="82"/>
      <c r="D335" s="83"/>
      <c r="E335" s="74"/>
      <c r="F335" s="74"/>
      <c r="G335" s="74"/>
      <c r="H335" s="74"/>
    </row>
    <row r="336" spans="2:8" x14ac:dyDescent="0.3">
      <c r="B336" s="82"/>
      <c r="D336" s="83"/>
      <c r="E336" s="74"/>
      <c r="F336" s="74"/>
      <c r="G336" s="74"/>
      <c r="H336" s="74"/>
    </row>
    <row r="337" spans="2:8" x14ac:dyDescent="0.3">
      <c r="B337" s="82"/>
      <c r="D337" s="83"/>
      <c r="E337" s="74"/>
      <c r="F337" s="74"/>
      <c r="G337" s="74"/>
      <c r="H337" s="74"/>
    </row>
    <row r="338" spans="2:8" x14ac:dyDescent="0.3">
      <c r="B338" s="82"/>
      <c r="D338" s="83"/>
      <c r="E338" s="74"/>
      <c r="F338" s="74"/>
      <c r="G338" s="74"/>
      <c r="H338" s="74"/>
    </row>
    <row r="339" spans="2:8" x14ac:dyDescent="0.3">
      <c r="B339" s="82"/>
      <c r="D339" s="83"/>
      <c r="E339" s="74"/>
      <c r="F339" s="74"/>
      <c r="G339" s="74"/>
      <c r="H339" s="74"/>
    </row>
    <row r="340" spans="2:8" x14ac:dyDescent="0.3">
      <c r="B340" s="82"/>
      <c r="D340" s="83"/>
      <c r="E340" s="74"/>
      <c r="F340" s="74"/>
      <c r="G340" s="74"/>
      <c r="H340" s="74"/>
    </row>
    <row r="341" spans="2:8" x14ac:dyDescent="0.3">
      <c r="B341" s="82"/>
      <c r="D341" s="83"/>
      <c r="E341" s="74"/>
      <c r="F341" s="74"/>
      <c r="G341" s="74"/>
      <c r="H341" s="74"/>
    </row>
    <row r="342" spans="2:8" x14ac:dyDescent="0.3">
      <c r="B342" s="82"/>
      <c r="D342" s="83"/>
      <c r="E342" s="74"/>
      <c r="F342" s="74"/>
      <c r="G342" s="74"/>
      <c r="H342" s="74"/>
    </row>
    <row r="343" spans="2:8" x14ac:dyDescent="0.3">
      <c r="B343" s="82"/>
      <c r="D343" s="83"/>
      <c r="E343" s="74"/>
      <c r="F343" s="74"/>
      <c r="G343" s="74"/>
      <c r="H343" s="74"/>
    </row>
    <row r="344" spans="2:8" x14ac:dyDescent="0.3">
      <c r="B344" s="82"/>
      <c r="D344" s="83"/>
      <c r="E344" s="74"/>
      <c r="F344" s="74"/>
      <c r="G344" s="74"/>
      <c r="H344" s="74"/>
    </row>
    <row r="345" spans="2:8" x14ac:dyDescent="0.3">
      <c r="B345" s="82"/>
      <c r="D345" s="83"/>
      <c r="E345" s="74"/>
      <c r="F345" s="74"/>
      <c r="G345" s="74"/>
      <c r="H345" s="74"/>
    </row>
    <row r="346" spans="2:8" x14ac:dyDescent="0.3">
      <c r="B346" s="82"/>
      <c r="D346" s="83"/>
      <c r="E346" s="74"/>
      <c r="F346" s="74"/>
      <c r="G346" s="74"/>
      <c r="H346" s="74"/>
    </row>
    <row r="347" spans="2:8" x14ac:dyDescent="0.3">
      <c r="B347" s="82"/>
      <c r="D347" s="83"/>
      <c r="E347" s="74"/>
      <c r="F347" s="74"/>
      <c r="G347" s="74"/>
      <c r="H347" s="74"/>
    </row>
    <row r="348" spans="2:8" x14ac:dyDescent="0.3">
      <c r="B348" s="82"/>
      <c r="D348" s="83"/>
      <c r="E348" s="74"/>
      <c r="F348" s="74"/>
      <c r="G348" s="74"/>
      <c r="H348" s="74"/>
    </row>
    <row r="349" spans="2:8" x14ac:dyDescent="0.3">
      <c r="B349" s="82"/>
      <c r="D349" s="83"/>
      <c r="E349" s="74"/>
      <c r="F349" s="74"/>
      <c r="G349" s="74"/>
      <c r="H349" s="74"/>
    </row>
    <row r="350" spans="2:8" x14ac:dyDescent="0.3">
      <c r="B350" s="82"/>
      <c r="D350" s="83"/>
      <c r="E350" s="74"/>
      <c r="F350" s="74"/>
      <c r="G350" s="74"/>
      <c r="H350" s="74"/>
    </row>
    <row r="351" spans="2:8" x14ac:dyDescent="0.3">
      <c r="B351" s="82"/>
      <c r="D351" s="83"/>
      <c r="E351" s="74"/>
      <c r="F351" s="74"/>
      <c r="G351" s="74"/>
      <c r="H351" s="74"/>
    </row>
    <row r="352" spans="2:8" x14ac:dyDescent="0.3">
      <c r="B352" s="82"/>
      <c r="D352" s="83"/>
      <c r="E352" s="74"/>
      <c r="F352" s="74"/>
      <c r="G352" s="74"/>
      <c r="H352" s="74"/>
    </row>
    <row r="353" spans="2:8" x14ac:dyDescent="0.3">
      <c r="B353" s="82"/>
      <c r="D353" s="83"/>
      <c r="E353" s="74"/>
      <c r="F353" s="74"/>
      <c r="G353" s="74"/>
      <c r="H353" s="74"/>
    </row>
    <row r="354" spans="2:8" x14ac:dyDescent="0.3">
      <c r="B354" s="82"/>
      <c r="D354" s="83"/>
      <c r="E354" s="74"/>
      <c r="F354" s="74"/>
      <c r="G354" s="74"/>
      <c r="H354" s="74"/>
    </row>
    <row r="355" spans="2:8" x14ac:dyDescent="0.3">
      <c r="B355" s="82"/>
      <c r="D355" s="83"/>
      <c r="E355" s="74"/>
      <c r="F355" s="74"/>
      <c r="G355" s="74"/>
      <c r="H355" s="74"/>
    </row>
    <row r="356" spans="2:8" x14ac:dyDescent="0.3">
      <c r="B356" s="82"/>
      <c r="D356" s="83"/>
      <c r="E356" s="74"/>
      <c r="F356" s="74"/>
      <c r="G356" s="74"/>
      <c r="H356" s="74"/>
    </row>
    <row r="357" spans="2:8" x14ac:dyDescent="0.3">
      <c r="B357" s="82"/>
      <c r="D357" s="83"/>
      <c r="E357" s="74"/>
      <c r="F357" s="74"/>
      <c r="G357" s="74"/>
      <c r="H357" s="74"/>
    </row>
    <row r="358" spans="2:8" x14ac:dyDescent="0.3">
      <c r="B358" s="82"/>
      <c r="D358" s="83"/>
      <c r="E358" s="74"/>
      <c r="F358" s="74"/>
      <c r="G358" s="74"/>
      <c r="H358" s="74"/>
    </row>
    <row r="359" spans="2:8" x14ac:dyDescent="0.3">
      <c r="B359" s="82"/>
      <c r="D359" s="83"/>
      <c r="E359" s="74"/>
      <c r="F359" s="74"/>
      <c r="G359" s="74"/>
      <c r="H359" s="74"/>
    </row>
    <row r="360" spans="2:8" x14ac:dyDescent="0.3">
      <c r="B360" s="82"/>
      <c r="D360" s="83"/>
      <c r="E360" s="74"/>
      <c r="F360" s="74"/>
      <c r="G360" s="74"/>
      <c r="H360" s="74"/>
    </row>
    <row r="361" spans="2:8" x14ac:dyDescent="0.3">
      <c r="B361" s="82"/>
      <c r="D361" s="83"/>
      <c r="E361" s="74"/>
      <c r="F361" s="74"/>
      <c r="G361" s="74"/>
      <c r="H361" s="74"/>
    </row>
    <row r="362" spans="2:8" x14ac:dyDescent="0.3">
      <c r="B362" s="82"/>
      <c r="D362" s="83"/>
      <c r="E362" s="74"/>
      <c r="F362" s="74"/>
      <c r="G362" s="74"/>
      <c r="H362" s="74"/>
    </row>
    <row r="363" spans="2:8" x14ac:dyDescent="0.3">
      <c r="B363" s="82"/>
      <c r="D363" s="83"/>
      <c r="E363" s="74"/>
      <c r="F363" s="74"/>
      <c r="G363" s="74"/>
      <c r="H363" s="74"/>
    </row>
    <row r="364" spans="2:8" x14ac:dyDescent="0.3">
      <c r="B364" s="82"/>
      <c r="D364" s="83"/>
      <c r="E364" s="74"/>
      <c r="F364" s="74"/>
      <c r="G364" s="74"/>
      <c r="H364" s="74"/>
    </row>
    <row r="365" spans="2:8" x14ac:dyDescent="0.3">
      <c r="B365" s="82"/>
      <c r="D365" s="83"/>
      <c r="E365" s="74"/>
      <c r="F365" s="74"/>
      <c r="G365" s="74"/>
      <c r="H365" s="74"/>
    </row>
    <row r="366" spans="2:8" x14ac:dyDescent="0.3">
      <c r="B366" s="82"/>
      <c r="D366" s="83"/>
      <c r="E366" s="74"/>
      <c r="F366" s="74"/>
      <c r="G366" s="74"/>
      <c r="H366" s="74"/>
    </row>
    <row r="367" spans="2:8" x14ac:dyDescent="0.3">
      <c r="B367" s="82"/>
      <c r="D367" s="83"/>
      <c r="E367" s="74"/>
      <c r="F367" s="74"/>
      <c r="G367" s="74"/>
      <c r="H367" s="74"/>
    </row>
    <row r="368" spans="2:8" x14ac:dyDescent="0.3">
      <c r="B368" s="82"/>
      <c r="D368" s="83"/>
      <c r="E368" s="74"/>
      <c r="F368" s="74"/>
      <c r="G368" s="74"/>
      <c r="H368" s="74"/>
    </row>
    <row r="369" spans="2:8" x14ac:dyDescent="0.3">
      <c r="B369" s="82"/>
      <c r="D369" s="83"/>
      <c r="E369" s="74"/>
      <c r="F369" s="74"/>
      <c r="G369" s="74"/>
      <c r="H369" s="74"/>
    </row>
    <row r="370" spans="2:8" x14ac:dyDescent="0.3">
      <c r="B370" s="82"/>
      <c r="D370" s="83"/>
      <c r="E370" s="74"/>
      <c r="F370" s="74"/>
      <c r="G370" s="74"/>
      <c r="H370" s="74"/>
    </row>
    <row r="371" spans="2:8" x14ac:dyDescent="0.3">
      <c r="B371" s="82"/>
      <c r="D371" s="83"/>
      <c r="E371" s="74"/>
      <c r="F371" s="74"/>
      <c r="G371" s="74"/>
      <c r="H371" s="74"/>
    </row>
    <row r="372" spans="2:8" x14ac:dyDescent="0.3">
      <c r="B372" s="82"/>
      <c r="D372" s="83"/>
      <c r="E372" s="74"/>
      <c r="F372" s="74"/>
      <c r="G372" s="74"/>
      <c r="H372" s="74"/>
    </row>
    <row r="373" spans="2:8" x14ac:dyDescent="0.3">
      <c r="B373" s="82"/>
      <c r="D373" s="83"/>
      <c r="E373" s="74"/>
      <c r="F373" s="74"/>
      <c r="G373" s="74"/>
      <c r="H373" s="74"/>
    </row>
    <row r="374" spans="2:8" x14ac:dyDescent="0.3">
      <c r="B374" s="82"/>
      <c r="D374" s="83"/>
      <c r="E374" s="74"/>
      <c r="F374" s="74"/>
      <c r="G374" s="74"/>
      <c r="H374" s="74"/>
    </row>
    <row r="375" spans="2:8" x14ac:dyDescent="0.3">
      <c r="B375" s="82"/>
      <c r="D375" s="83"/>
      <c r="E375" s="74"/>
      <c r="F375" s="74"/>
      <c r="G375" s="74"/>
      <c r="H375" s="74"/>
    </row>
    <row r="376" spans="2:8" x14ac:dyDescent="0.3">
      <c r="B376" s="82"/>
      <c r="D376" s="83"/>
      <c r="E376" s="74"/>
      <c r="F376" s="74"/>
      <c r="G376" s="74"/>
      <c r="H376" s="74"/>
    </row>
    <row r="377" spans="2:8" x14ac:dyDescent="0.3">
      <c r="B377" s="82"/>
      <c r="D377" s="83"/>
      <c r="E377" s="74"/>
      <c r="F377" s="74"/>
      <c r="G377" s="74"/>
      <c r="H377" s="74"/>
    </row>
    <row r="378" spans="2:8" x14ac:dyDescent="0.3">
      <c r="B378" s="82"/>
      <c r="D378" s="83"/>
      <c r="E378" s="74"/>
      <c r="F378" s="74"/>
      <c r="G378" s="74"/>
      <c r="H378" s="74"/>
    </row>
    <row r="379" spans="2:8" x14ac:dyDescent="0.3">
      <c r="B379" s="82"/>
      <c r="D379" s="83"/>
      <c r="E379" s="74"/>
      <c r="F379" s="74"/>
      <c r="G379" s="74"/>
      <c r="H379" s="74"/>
    </row>
    <row r="380" spans="2:8" x14ac:dyDescent="0.3">
      <c r="B380" s="82"/>
      <c r="D380" s="83"/>
      <c r="E380" s="74"/>
      <c r="F380" s="74"/>
      <c r="G380" s="74"/>
      <c r="H380" s="74"/>
    </row>
    <row r="381" spans="2:8" x14ac:dyDescent="0.3">
      <c r="B381" s="82"/>
      <c r="D381" s="83"/>
      <c r="E381" s="74"/>
      <c r="F381" s="74"/>
      <c r="G381" s="74"/>
      <c r="H381" s="74"/>
    </row>
    <row r="382" spans="2:8" x14ac:dyDescent="0.3">
      <c r="B382" s="82"/>
      <c r="D382" s="83"/>
      <c r="E382" s="74"/>
      <c r="F382" s="74"/>
      <c r="G382" s="74"/>
      <c r="H382" s="74"/>
    </row>
    <row r="383" spans="2:8" x14ac:dyDescent="0.3">
      <c r="B383" s="82"/>
      <c r="D383" s="83"/>
      <c r="E383" s="74"/>
      <c r="F383" s="74"/>
      <c r="G383" s="74"/>
      <c r="H383" s="74"/>
    </row>
    <row r="384" spans="2:8" x14ac:dyDescent="0.3">
      <c r="B384" s="82"/>
      <c r="D384" s="83"/>
      <c r="E384" s="74"/>
      <c r="F384" s="74"/>
      <c r="G384" s="74"/>
      <c r="H384" s="74"/>
    </row>
    <row r="385" spans="2:8" x14ac:dyDescent="0.3">
      <c r="B385" s="82"/>
      <c r="D385" s="83"/>
      <c r="E385" s="74"/>
      <c r="F385" s="74"/>
      <c r="G385" s="74"/>
      <c r="H385" s="74"/>
    </row>
    <row r="386" spans="2:8" x14ac:dyDescent="0.3">
      <c r="B386" s="82"/>
      <c r="D386" s="83"/>
      <c r="E386" s="74"/>
      <c r="F386" s="74"/>
      <c r="G386" s="74"/>
      <c r="H386" s="74"/>
    </row>
    <row r="387" spans="2:8" x14ac:dyDescent="0.3">
      <c r="B387" s="82"/>
      <c r="D387" s="83"/>
      <c r="E387" s="74"/>
      <c r="F387" s="74"/>
      <c r="G387" s="74"/>
      <c r="H387" s="74"/>
    </row>
    <row r="388" spans="2:8" x14ac:dyDescent="0.3">
      <c r="B388" s="82"/>
      <c r="D388" s="83"/>
      <c r="E388" s="74"/>
      <c r="F388" s="74"/>
      <c r="G388" s="74"/>
      <c r="H388" s="74"/>
    </row>
    <row r="389" spans="2:8" x14ac:dyDescent="0.3">
      <c r="B389" s="82"/>
      <c r="D389" s="83"/>
      <c r="E389" s="74"/>
      <c r="F389" s="74"/>
      <c r="G389" s="74"/>
      <c r="H389" s="74"/>
    </row>
    <row r="390" spans="2:8" x14ac:dyDescent="0.3">
      <c r="B390" s="82"/>
      <c r="D390" s="83"/>
      <c r="E390" s="74"/>
      <c r="F390" s="74"/>
      <c r="G390" s="74"/>
      <c r="H390" s="74"/>
    </row>
    <row r="391" spans="2:8" x14ac:dyDescent="0.3">
      <c r="B391" s="82"/>
      <c r="D391" s="83"/>
      <c r="E391" s="74"/>
      <c r="F391" s="74"/>
      <c r="G391" s="74"/>
      <c r="H391" s="74"/>
    </row>
    <row r="392" spans="2:8" x14ac:dyDescent="0.3">
      <c r="B392" s="82"/>
      <c r="D392" s="83"/>
      <c r="E392" s="74"/>
      <c r="F392" s="74"/>
      <c r="G392" s="74"/>
      <c r="H392" s="74"/>
    </row>
    <row r="393" spans="2:8" x14ac:dyDescent="0.3">
      <c r="B393" s="82"/>
      <c r="D393" s="83"/>
      <c r="E393" s="74"/>
      <c r="F393" s="74"/>
      <c r="G393" s="74"/>
      <c r="H393" s="74"/>
    </row>
    <row r="394" spans="2:8" x14ac:dyDescent="0.3">
      <c r="B394" s="82"/>
      <c r="D394" s="83"/>
      <c r="E394" s="74"/>
      <c r="F394" s="74"/>
      <c r="G394" s="74"/>
      <c r="H394" s="74"/>
    </row>
    <row r="395" spans="2:8" x14ac:dyDescent="0.3">
      <c r="B395" s="82"/>
      <c r="D395" s="83"/>
      <c r="E395" s="74"/>
      <c r="F395" s="74"/>
      <c r="G395" s="74"/>
      <c r="H395" s="74"/>
    </row>
    <row r="396" spans="2:8" x14ac:dyDescent="0.3">
      <c r="B396" s="82"/>
      <c r="D396" s="83"/>
      <c r="E396" s="74"/>
      <c r="F396" s="74"/>
      <c r="G396" s="74"/>
      <c r="H396" s="74"/>
    </row>
    <row r="397" spans="2:8" x14ac:dyDescent="0.3">
      <c r="B397" s="82"/>
      <c r="D397" s="83"/>
      <c r="E397" s="74"/>
      <c r="F397" s="74"/>
      <c r="G397" s="74"/>
      <c r="H397" s="74"/>
    </row>
    <row r="398" spans="2:8" x14ac:dyDescent="0.3">
      <c r="B398" s="82"/>
      <c r="D398" s="83"/>
      <c r="E398" s="74"/>
      <c r="F398" s="74"/>
      <c r="G398" s="74"/>
      <c r="H398" s="74"/>
    </row>
    <row r="399" spans="2:8" x14ac:dyDescent="0.3">
      <c r="B399" s="82"/>
      <c r="D399" s="83"/>
      <c r="E399" s="74"/>
      <c r="F399" s="74"/>
      <c r="G399" s="74"/>
      <c r="H399" s="74"/>
    </row>
    <row r="400" spans="2:8" x14ac:dyDescent="0.3">
      <c r="B400" s="82"/>
      <c r="D400" s="83"/>
      <c r="E400" s="74"/>
      <c r="F400" s="74"/>
      <c r="G400" s="74"/>
      <c r="H400" s="74"/>
    </row>
    <row r="401" spans="2:8" x14ac:dyDescent="0.3">
      <c r="B401" s="82"/>
      <c r="D401" s="83"/>
      <c r="E401" s="74"/>
      <c r="F401" s="74"/>
      <c r="G401" s="74"/>
      <c r="H401" s="74"/>
    </row>
    <row r="402" spans="2:8" x14ac:dyDescent="0.3">
      <c r="B402" s="82"/>
      <c r="D402" s="83"/>
      <c r="E402" s="74"/>
      <c r="F402" s="74"/>
      <c r="G402" s="74"/>
      <c r="H402" s="74"/>
    </row>
    <row r="403" spans="2:8" x14ac:dyDescent="0.3">
      <c r="B403" s="82"/>
      <c r="D403" s="83"/>
      <c r="E403" s="74"/>
      <c r="F403" s="74"/>
      <c r="G403" s="74"/>
      <c r="H403" s="74"/>
    </row>
    <row r="404" spans="2:8" x14ac:dyDescent="0.3">
      <c r="B404" s="82"/>
      <c r="D404" s="83"/>
      <c r="E404" s="74"/>
      <c r="F404" s="74"/>
      <c r="G404" s="74"/>
      <c r="H404" s="74"/>
    </row>
    <row r="405" spans="2:8" x14ac:dyDescent="0.3">
      <c r="B405" s="82"/>
      <c r="D405" s="83"/>
      <c r="E405" s="74"/>
      <c r="F405" s="74"/>
      <c r="G405" s="74"/>
      <c r="H405" s="74"/>
    </row>
    <row r="406" spans="2:8" x14ac:dyDescent="0.3">
      <c r="B406" s="82"/>
      <c r="D406" s="83"/>
      <c r="E406" s="74"/>
      <c r="F406" s="74"/>
      <c r="G406" s="74"/>
      <c r="H406" s="74"/>
    </row>
    <row r="407" spans="2:8" x14ac:dyDescent="0.3">
      <c r="B407" s="82"/>
      <c r="D407" s="83"/>
      <c r="E407" s="74"/>
      <c r="F407" s="74"/>
      <c r="G407" s="74"/>
      <c r="H407" s="74"/>
    </row>
    <row r="408" spans="2:8" x14ac:dyDescent="0.3">
      <c r="B408" s="82"/>
      <c r="D408" s="83"/>
      <c r="E408" s="74"/>
      <c r="F408" s="74"/>
      <c r="G408" s="74"/>
      <c r="H408" s="74"/>
    </row>
    <row r="409" spans="2:8" x14ac:dyDescent="0.3">
      <c r="B409" s="82"/>
      <c r="D409" s="83"/>
      <c r="E409" s="74"/>
      <c r="F409" s="74"/>
      <c r="G409" s="74"/>
      <c r="H409" s="74"/>
    </row>
    <row r="410" spans="2:8" x14ac:dyDescent="0.3">
      <c r="B410" s="82"/>
      <c r="D410" s="83"/>
      <c r="E410" s="74"/>
      <c r="F410" s="74"/>
      <c r="G410" s="74"/>
      <c r="H410" s="74"/>
    </row>
    <row r="411" spans="2:8" x14ac:dyDescent="0.3">
      <c r="B411" s="82"/>
      <c r="D411" s="83"/>
      <c r="E411" s="74"/>
      <c r="F411" s="74"/>
      <c r="G411" s="74"/>
      <c r="H411" s="74"/>
    </row>
    <row r="412" spans="2:8" x14ac:dyDescent="0.3">
      <c r="B412" s="82"/>
      <c r="D412" s="83"/>
      <c r="E412" s="74"/>
      <c r="F412" s="74"/>
      <c r="G412" s="74"/>
      <c r="H412" s="74"/>
    </row>
    <row r="413" spans="2:8" x14ac:dyDescent="0.3">
      <c r="B413" s="82"/>
      <c r="D413" s="83"/>
      <c r="E413" s="74"/>
      <c r="F413" s="74"/>
      <c r="G413" s="74"/>
      <c r="H413" s="74"/>
    </row>
    <row r="414" spans="2:8" x14ac:dyDescent="0.3">
      <c r="B414" s="82"/>
      <c r="D414" s="83"/>
      <c r="E414" s="74"/>
      <c r="F414" s="74"/>
      <c r="G414" s="74"/>
      <c r="H414" s="74"/>
    </row>
    <row r="415" spans="2:8" x14ac:dyDescent="0.3">
      <c r="B415" s="82"/>
      <c r="D415" s="83"/>
      <c r="E415" s="74"/>
      <c r="F415" s="74"/>
      <c r="G415" s="74"/>
      <c r="H415" s="74"/>
    </row>
    <row r="416" spans="2:8" x14ac:dyDescent="0.3">
      <c r="B416" s="82"/>
      <c r="D416" s="83"/>
      <c r="E416" s="74"/>
      <c r="F416" s="74"/>
      <c r="G416" s="74"/>
      <c r="H416" s="74"/>
    </row>
    <row r="417" spans="2:8" x14ac:dyDescent="0.3">
      <c r="B417" s="82"/>
      <c r="D417" s="83"/>
      <c r="E417" s="74"/>
      <c r="F417" s="74"/>
      <c r="G417" s="74"/>
      <c r="H417" s="74"/>
    </row>
    <row r="418" spans="2:8" x14ac:dyDescent="0.3">
      <c r="B418" s="82"/>
      <c r="D418" s="83"/>
      <c r="E418" s="74"/>
      <c r="F418" s="74"/>
      <c r="G418" s="74"/>
      <c r="H418" s="74"/>
    </row>
    <row r="419" spans="2:8" x14ac:dyDescent="0.3">
      <c r="B419" s="82"/>
      <c r="D419" s="83"/>
      <c r="E419" s="74"/>
      <c r="F419" s="74"/>
      <c r="G419" s="74"/>
      <c r="H419" s="74"/>
    </row>
    <row r="420" spans="2:8" x14ac:dyDescent="0.3">
      <c r="B420" s="82"/>
      <c r="D420" s="83"/>
      <c r="E420" s="74"/>
      <c r="F420" s="74"/>
      <c r="G420" s="74"/>
      <c r="H420" s="74"/>
    </row>
    <row r="421" spans="2:8" x14ac:dyDescent="0.3">
      <c r="B421" s="82"/>
      <c r="D421" s="83"/>
      <c r="E421" s="74"/>
      <c r="F421" s="74"/>
      <c r="G421" s="74"/>
      <c r="H421" s="74"/>
    </row>
    <row r="422" spans="2:8" x14ac:dyDescent="0.3">
      <c r="B422" s="82"/>
      <c r="D422" s="83"/>
      <c r="E422" s="74"/>
      <c r="F422" s="74"/>
      <c r="G422" s="74"/>
      <c r="H422" s="74"/>
    </row>
    <row r="423" spans="2:8" x14ac:dyDescent="0.3">
      <c r="B423" s="82"/>
      <c r="D423" s="83"/>
      <c r="E423" s="74"/>
      <c r="F423" s="74"/>
      <c r="G423" s="74"/>
      <c r="H423" s="74"/>
    </row>
    <row r="424" spans="2:8" x14ac:dyDescent="0.3">
      <c r="B424" s="82"/>
      <c r="D424" s="83"/>
      <c r="E424" s="74"/>
      <c r="F424" s="74"/>
      <c r="G424" s="74"/>
      <c r="H424" s="74"/>
    </row>
    <row r="425" spans="2:8" x14ac:dyDescent="0.3">
      <c r="B425" s="82"/>
      <c r="D425" s="83"/>
      <c r="E425" s="74"/>
      <c r="F425" s="74"/>
      <c r="G425" s="74"/>
      <c r="H425" s="74"/>
    </row>
    <row r="426" spans="2:8" x14ac:dyDescent="0.3">
      <c r="B426" s="82"/>
      <c r="D426" s="83"/>
      <c r="E426" s="74"/>
      <c r="F426" s="74"/>
      <c r="G426" s="74"/>
      <c r="H426" s="74"/>
    </row>
    <row r="427" spans="2:8" x14ac:dyDescent="0.3">
      <c r="B427" s="82"/>
      <c r="D427" s="83"/>
      <c r="E427" s="74"/>
      <c r="F427" s="74"/>
      <c r="G427" s="74"/>
      <c r="H427" s="74"/>
    </row>
    <row r="428" spans="2:8" x14ac:dyDescent="0.3">
      <c r="B428" s="82"/>
      <c r="D428" s="83"/>
      <c r="E428" s="74"/>
      <c r="F428" s="74"/>
      <c r="G428" s="74"/>
      <c r="H428" s="74"/>
    </row>
    <row r="429" spans="2:8" x14ac:dyDescent="0.3">
      <c r="B429" s="82"/>
      <c r="D429" s="83"/>
      <c r="E429" s="74"/>
      <c r="F429" s="74"/>
      <c r="G429" s="74"/>
      <c r="H429" s="74"/>
    </row>
    <row r="430" spans="2:8" x14ac:dyDescent="0.3">
      <c r="B430" s="82"/>
      <c r="D430" s="83"/>
      <c r="E430" s="74"/>
      <c r="F430" s="74"/>
      <c r="G430" s="74"/>
      <c r="H430" s="74"/>
    </row>
    <row r="431" spans="2:8" x14ac:dyDescent="0.3">
      <c r="B431" s="82"/>
      <c r="D431" s="83"/>
      <c r="E431" s="74"/>
      <c r="F431" s="74"/>
      <c r="G431" s="74"/>
      <c r="H431" s="74"/>
    </row>
    <row r="432" spans="2:8" x14ac:dyDescent="0.3">
      <c r="B432" s="82"/>
      <c r="D432" s="83"/>
      <c r="E432" s="74"/>
      <c r="F432" s="74"/>
      <c r="G432" s="74"/>
      <c r="H432" s="74"/>
    </row>
    <row r="433" spans="2:8" x14ac:dyDescent="0.3">
      <c r="B433" s="82"/>
      <c r="D433" s="83"/>
      <c r="E433" s="74"/>
      <c r="F433" s="74"/>
      <c r="G433" s="74"/>
      <c r="H433" s="74"/>
    </row>
    <row r="434" spans="2:8" x14ac:dyDescent="0.3">
      <c r="B434" s="82"/>
      <c r="D434" s="83"/>
      <c r="E434" s="74"/>
      <c r="F434" s="74"/>
      <c r="G434" s="74"/>
      <c r="H434" s="74"/>
    </row>
    <row r="435" spans="2:8" x14ac:dyDescent="0.3">
      <c r="B435" s="82"/>
      <c r="D435" s="83"/>
      <c r="E435" s="74"/>
      <c r="F435" s="74"/>
      <c r="G435" s="74"/>
      <c r="H435" s="74"/>
    </row>
    <row r="436" spans="2:8" x14ac:dyDescent="0.3">
      <c r="B436" s="82"/>
      <c r="D436" s="83"/>
      <c r="E436" s="74"/>
      <c r="F436" s="74"/>
      <c r="G436" s="74"/>
      <c r="H436" s="74"/>
    </row>
    <row r="437" spans="2:8" x14ac:dyDescent="0.3">
      <c r="B437" s="82"/>
      <c r="D437" s="83"/>
      <c r="E437" s="74"/>
      <c r="F437" s="74"/>
      <c r="G437" s="74"/>
      <c r="H437" s="74"/>
    </row>
    <row r="438" spans="2:8" x14ac:dyDescent="0.3">
      <c r="B438" s="82"/>
      <c r="D438" s="83"/>
      <c r="E438" s="74"/>
      <c r="F438" s="74"/>
      <c r="G438" s="74"/>
      <c r="H438" s="74"/>
    </row>
    <row r="439" spans="2:8" x14ac:dyDescent="0.3">
      <c r="B439" s="82"/>
      <c r="D439" s="83"/>
      <c r="E439" s="74"/>
      <c r="F439" s="74"/>
      <c r="G439" s="74"/>
      <c r="H439" s="74"/>
    </row>
    <row r="440" spans="2:8" x14ac:dyDescent="0.3">
      <c r="B440" s="82"/>
      <c r="D440" s="83"/>
      <c r="E440" s="74"/>
      <c r="F440" s="74"/>
      <c r="G440" s="74"/>
      <c r="H440" s="74"/>
    </row>
    <row r="441" spans="2:8" x14ac:dyDescent="0.3">
      <c r="B441" s="82"/>
      <c r="D441" s="83"/>
      <c r="E441" s="74"/>
      <c r="F441" s="74"/>
      <c r="G441" s="74"/>
      <c r="H441" s="74"/>
    </row>
    <row r="442" spans="2:8" x14ac:dyDescent="0.3">
      <c r="B442" s="82"/>
      <c r="D442" s="83"/>
      <c r="E442" s="74"/>
      <c r="F442" s="74"/>
      <c r="G442" s="74"/>
      <c r="H442" s="74"/>
    </row>
    <row r="443" spans="2:8" x14ac:dyDescent="0.3">
      <c r="B443" s="82"/>
      <c r="D443" s="83"/>
      <c r="E443" s="74"/>
      <c r="F443" s="74"/>
      <c r="G443" s="74"/>
      <c r="H443" s="74"/>
    </row>
    <row r="444" spans="2:8" x14ac:dyDescent="0.3">
      <c r="B444" s="82"/>
      <c r="D444" s="83"/>
      <c r="E444" s="74"/>
      <c r="F444" s="74"/>
      <c r="G444" s="74"/>
      <c r="H444" s="74"/>
    </row>
    <row r="445" spans="2:8" x14ac:dyDescent="0.3">
      <c r="B445" s="82"/>
      <c r="D445" s="83"/>
      <c r="E445" s="74"/>
      <c r="F445" s="74"/>
      <c r="G445" s="74"/>
      <c r="H445" s="74"/>
    </row>
    <row r="446" spans="2:8" x14ac:dyDescent="0.3">
      <c r="B446" s="82"/>
      <c r="D446" s="83"/>
      <c r="E446" s="74"/>
      <c r="F446" s="74"/>
      <c r="G446" s="74"/>
      <c r="H446" s="74"/>
    </row>
    <row r="447" spans="2:8" x14ac:dyDescent="0.3">
      <c r="B447" s="82"/>
      <c r="D447" s="83"/>
      <c r="E447" s="74"/>
      <c r="F447" s="74"/>
      <c r="G447" s="74"/>
      <c r="H447" s="74"/>
    </row>
    <row r="448" spans="2:8" x14ac:dyDescent="0.3">
      <c r="B448" s="82"/>
      <c r="D448" s="83"/>
      <c r="E448" s="74"/>
      <c r="F448" s="74"/>
      <c r="G448" s="74"/>
      <c r="H448" s="74"/>
    </row>
    <row r="449" spans="2:8" x14ac:dyDescent="0.3">
      <c r="B449" s="82"/>
      <c r="D449" s="83"/>
      <c r="E449" s="74"/>
      <c r="F449" s="74"/>
      <c r="G449" s="74"/>
      <c r="H449" s="74"/>
    </row>
    <row r="450" spans="2:8" x14ac:dyDescent="0.3">
      <c r="B450" s="82"/>
      <c r="D450" s="83"/>
      <c r="E450" s="74"/>
      <c r="F450" s="74"/>
      <c r="G450" s="74"/>
      <c r="H450" s="74"/>
    </row>
    <row r="451" spans="2:8" x14ac:dyDescent="0.3">
      <c r="B451" s="82"/>
      <c r="D451" s="83"/>
      <c r="E451" s="74"/>
      <c r="F451" s="74"/>
      <c r="G451" s="74"/>
      <c r="H451" s="74"/>
    </row>
    <row r="452" spans="2:8" x14ac:dyDescent="0.3">
      <c r="B452" s="82"/>
      <c r="D452" s="83"/>
      <c r="E452" s="74"/>
      <c r="F452" s="74"/>
      <c r="G452" s="74"/>
      <c r="H452" s="74"/>
    </row>
    <row r="453" spans="2:8" x14ac:dyDescent="0.3">
      <c r="B453" s="82"/>
      <c r="D453" s="83"/>
      <c r="E453" s="74"/>
      <c r="F453" s="74"/>
      <c r="G453" s="74"/>
      <c r="H453" s="74"/>
    </row>
    <row r="454" spans="2:8" x14ac:dyDescent="0.3">
      <c r="B454" s="82"/>
      <c r="D454" s="83"/>
      <c r="E454" s="74"/>
      <c r="F454" s="74"/>
      <c r="G454" s="74"/>
      <c r="H454" s="74"/>
    </row>
    <row r="455" spans="2:8" x14ac:dyDescent="0.3">
      <c r="B455" s="82"/>
      <c r="D455" s="83"/>
      <c r="E455" s="74"/>
      <c r="F455" s="74"/>
      <c r="G455" s="74"/>
      <c r="H455" s="74"/>
    </row>
    <row r="456" spans="2:8" x14ac:dyDescent="0.3">
      <c r="B456" s="82"/>
      <c r="D456" s="83"/>
      <c r="E456" s="74"/>
      <c r="F456" s="74"/>
      <c r="G456" s="74"/>
      <c r="H456" s="74"/>
    </row>
    <row r="457" spans="2:8" x14ac:dyDescent="0.3">
      <c r="B457" s="82"/>
      <c r="D457" s="83"/>
      <c r="E457" s="74"/>
      <c r="F457" s="74"/>
      <c r="G457" s="74"/>
      <c r="H457" s="74"/>
    </row>
    <row r="458" spans="2:8" x14ac:dyDescent="0.3">
      <c r="B458" s="82"/>
      <c r="D458" s="83"/>
      <c r="E458" s="74"/>
      <c r="F458" s="74"/>
      <c r="G458" s="74"/>
      <c r="H458" s="74"/>
    </row>
    <row r="459" spans="2:8" x14ac:dyDescent="0.3">
      <c r="B459" s="82"/>
      <c r="D459" s="83"/>
      <c r="E459" s="74"/>
      <c r="F459" s="74"/>
      <c r="G459" s="74"/>
      <c r="H459" s="74"/>
    </row>
    <row r="460" spans="2:8" x14ac:dyDescent="0.3">
      <c r="B460" s="82"/>
      <c r="D460" s="83"/>
      <c r="E460" s="74"/>
      <c r="F460" s="74"/>
      <c r="G460" s="74"/>
      <c r="H460" s="74"/>
    </row>
    <row r="461" spans="2:8" x14ac:dyDescent="0.3">
      <c r="B461" s="82"/>
      <c r="D461" s="83"/>
      <c r="E461" s="74"/>
      <c r="F461" s="74"/>
      <c r="G461" s="74"/>
      <c r="H461" s="74"/>
    </row>
    <row r="462" spans="2:8" x14ac:dyDescent="0.3">
      <c r="B462" s="82"/>
      <c r="D462" s="83"/>
      <c r="E462" s="74"/>
      <c r="F462" s="74"/>
      <c r="G462" s="74"/>
      <c r="H462" s="74"/>
    </row>
    <row r="463" spans="2:8" x14ac:dyDescent="0.3">
      <c r="B463" s="82"/>
      <c r="D463" s="83"/>
      <c r="E463" s="74"/>
      <c r="F463" s="74"/>
      <c r="G463" s="74"/>
      <c r="H463" s="74"/>
    </row>
    <row r="464" spans="2:8" x14ac:dyDescent="0.3">
      <c r="B464" s="82"/>
      <c r="D464" s="83"/>
      <c r="E464" s="74"/>
      <c r="F464" s="74"/>
      <c r="G464" s="74"/>
      <c r="H464" s="74"/>
    </row>
    <row r="465" spans="2:8" x14ac:dyDescent="0.3">
      <c r="B465" s="82"/>
      <c r="D465" s="83"/>
      <c r="E465" s="74"/>
      <c r="F465" s="74"/>
      <c r="G465" s="74"/>
      <c r="H465" s="74"/>
    </row>
    <row r="466" spans="2:8" x14ac:dyDescent="0.3">
      <c r="B466" s="82"/>
      <c r="D466" s="83"/>
      <c r="E466" s="74"/>
      <c r="F466" s="74"/>
      <c r="G466" s="74"/>
      <c r="H466" s="74"/>
    </row>
    <row r="467" spans="2:8" x14ac:dyDescent="0.3">
      <c r="B467" s="82"/>
      <c r="D467" s="83"/>
      <c r="E467" s="74"/>
      <c r="F467" s="74"/>
      <c r="G467" s="74"/>
      <c r="H467" s="74"/>
    </row>
    <row r="468" spans="2:8" x14ac:dyDescent="0.3">
      <c r="B468" s="82"/>
      <c r="D468" s="83"/>
      <c r="E468" s="74"/>
      <c r="F468" s="74"/>
      <c r="G468" s="74"/>
      <c r="H468" s="74"/>
    </row>
    <row r="469" spans="2:8" x14ac:dyDescent="0.3">
      <c r="B469" s="82"/>
      <c r="D469" s="83"/>
      <c r="E469" s="74"/>
      <c r="F469" s="74"/>
      <c r="G469" s="74"/>
      <c r="H469" s="74"/>
    </row>
    <row r="470" spans="2:8" x14ac:dyDescent="0.3">
      <c r="B470" s="82"/>
      <c r="D470" s="83"/>
      <c r="E470" s="74"/>
      <c r="F470" s="74"/>
      <c r="G470" s="74"/>
      <c r="H470" s="74"/>
    </row>
    <row r="471" spans="2:8" x14ac:dyDescent="0.3">
      <c r="B471" s="82"/>
      <c r="D471" s="83"/>
      <c r="E471" s="74"/>
      <c r="F471" s="74"/>
      <c r="G471" s="74"/>
      <c r="H471" s="74"/>
    </row>
    <row r="472" spans="2:8" x14ac:dyDescent="0.3">
      <c r="B472" s="82"/>
      <c r="D472" s="83"/>
      <c r="E472" s="74"/>
      <c r="F472" s="74"/>
      <c r="G472" s="74"/>
      <c r="H472" s="74"/>
    </row>
    <row r="473" spans="2:8" x14ac:dyDescent="0.3">
      <c r="B473" s="82"/>
      <c r="D473" s="83"/>
      <c r="E473" s="74"/>
      <c r="F473" s="74"/>
      <c r="G473" s="74"/>
      <c r="H473" s="74"/>
    </row>
    <row r="474" spans="2:8" x14ac:dyDescent="0.3">
      <c r="B474" s="82"/>
      <c r="D474" s="83"/>
      <c r="E474" s="74"/>
      <c r="F474" s="74"/>
      <c r="G474" s="74"/>
      <c r="H474" s="74"/>
    </row>
    <row r="475" spans="2:8" x14ac:dyDescent="0.3">
      <c r="B475" s="82"/>
      <c r="D475" s="83"/>
      <c r="E475" s="74"/>
      <c r="F475" s="74"/>
      <c r="G475" s="74"/>
      <c r="H475" s="74"/>
    </row>
    <row r="476" spans="2:8" x14ac:dyDescent="0.3">
      <c r="B476" s="82"/>
      <c r="D476" s="83"/>
      <c r="E476" s="74"/>
      <c r="F476" s="74"/>
      <c r="G476" s="74"/>
      <c r="H476" s="74"/>
    </row>
    <row r="477" spans="2:8" x14ac:dyDescent="0.3">
      <c r="B477" s="82"/>
      <c r="D477" s="83"/>
      <c r="E477" s="74"/>
      <c r="F477" s="74"/>
      <c r="G477" s="74"/>
      <c r="H477" s="74"/>
    </row>
    <row r="478" spans="2:8" x14ac:dyDescent="0.3">
      <c r="B478" s="82"/>
      <c r="D478" s="83"/>
      <c r="E478" s="74"/>
      <c r="F478" s="74"/>
      <c r="G478" s="74"/>
      <c r="H478" s="74"/>
    </row>
    <row r="479" spans="2:8" x14ac:dyDescent="0.3">
      <c r="B479" s="82"/>
      <c r="D479" s="83"/>
      <c r="E479" s="74"/>
      <c r="F479" s="74"/>
      <c r="G479" s="74"/>
      <c r="H479" s="74"/>
    </row>
    <row r="480" spans="2:8" x14ac:dyDescent="0.3">
      <c r="B480" s="82"/>
      <c r="D480" s="83"/>
      <c r="E480" s="74"/>
      <c r="F480" s="74"/>
      <c r="G480" s="74"/>
      <c r="H480" s="74"/>
    </row>
    <row r="481" spans="2:8" x14ac:dyDescent="0.3">
      <c r="B481" s="82"/>
      <c r="D481" s="83"/>
      <c r="E481" s="74"/>
      <c r="F481" s="74"/>
      <c r="G481" s="74"/>
      <c r="H481" s="74"/>
    </row>
    <row r="482" spans="2:8" x14ac:dyDescent="0.3">
      <c r="B482" s="82"/>
      <c r="D482" s="83"/>
      <c r="E482" s="74"/>
      <c r="F482" s="74"/>
      <c r="G482" s="74"/>
      <c r="H482" s="74"/>
    </row>
    <row r="483" spans="2:8" x14ac:dyDescent="0.3">
      <c r="B483" s="82"/>
      <c r="D483" s="83"/>
      <c r="E483" s="74"/>
      <c r="F483" s="74"/>
      <c r="G483" s="74"/>
      <c r="H483" s="74"/>
    </row>
    <row r="484" spans="2:8" x14ac:dyDescent="0.3">
      <c r="B484" s="82"/>
      <c r="D484" s="83"/>
      <c r="E484" s="74"/>
      <c r="F484" s="74"/>
      <c r="G484" s="74"/>
      <c r="H484" s="74"/>
    </row>
    <row r="485" spans="2:8" x14ac:dyDescent="0.3">
      <c r="B485" s="82"/>
      <c r="D485" s="83"/>
      <c r="E485" s="74"/>
      <c r="F485" s="74"/>
      <c r="G485" s="74"/>
      <c r="H485" s="74"/>
    </row>
    <row r="486" spans="2:8" x14ac:dyDescent="0.3">
      <c r="B486" s="82"/>
      <c r="D486" s="83"/>
      <c r="E486" s="74"/>
      <c r="F486" s="74"/>
      <c r="G486" s="74"/>
      <c r="H486" s="74"/>
    </row>
    <row r="487" spans="2:8" x14ac:dyDescent="0.3">
      <c r="B487" s="82"/>
      <c r="D487" s="83"/>
      <c r="E487" s="74"/>
      <c r="F487" s="74"/>
      <c r="G487" s="74"/>
      <c r="H487" s="74"/>
    </row>
    <row r="488" spans="2:8" x14ac:dyDescent="0.3">
      <c r="B488" s="82"/>
      <c r="D488" s="83"/>
      <c r="E488" s="74"/>
      <c r="F488" s="74"/>
      <c r="G488" s="74"/>
      <c r="H488" s="74"/>
    </row>
    <row r="489" spans="2:8" x14ac:dyDescent="0.3">
      <c r="B489" s="82"/>
      <c r="D489" s="83"/>
      <c r="E489" s="74"/>
      <c r="F489" s="74"/>
      <c r="G489" s="74"/>
      <c r="H489" s="74"/>
    </row>
    <row r="490" spans="2:8" x14ac:dyDescent="0.3">
      <c r="B490" s="82"/>
      <c r="D490" s="83"/>
      <c r="E490" s="74"/>
      <c r="F490" s="74"/>
      <c r="G490" s="74"/>
      <c r="H490" s="74"/>
    </row>
    <row r="491" spans="2:8" x14ac:dyDescent="0.3">
      <c r="B491" s="82"/>
      <c r="D491" s="83"/>
      <c r="E491" s="74"/>
      <c r="F491" s="74"/>
      <c r="G491" s="74"/>
      <c r="H491" s="74"/>
    </row>
    <row r="492" spans="2:8" x14ac:dyDescent="0.3">
      <c r="B492" s="82"/>
      <c r="D492" s="83"/>
      <c r="E492" s="74"/>
      <c r="F492" s="74"/>
      <c r="G492" s="74"/>
      <c r="H492" s="74"/>
    </row>
    <row r="493" spans="2:8" x14ac:dyDescent="0.3">
      <c r="B493" s="82"/>
      <c r="D493" s="83"/>
      <c r="E493" s="74"/>
      <c r="F493" s="74"/>
      <c r="G493" s="74"/>
      <c r="H493" s="74"/>
    </row>
    <row r="494" spans="2:8" x14ac:dyDescent="0.3">
      <c r="B494" s="82"/>
      <c r="D494" s="83"/>
      <c r="E494" s="74"/>
      <c r="F494" s="74"/>
      <c r="G494" s="74"/>
      <c r="H494" s="74"/>
    </row>
    <row r="495" spans="2:8" x14ac:dyDescent="0.3">
      <c r="B495" s="82"/>
      <c r="D495" s="83"/>
      <c r="E495" s="74"/>
      <c r="F495" s="74"/>
      <c r="G495" s="74"/>
      <c r="H495" s="74"/>
    </row>
    <row r="496" spans="2:8" x14ac:dyDescent="0.3">
      <c r="B496" s="82"/>
      <c r="D496" s="83"/>
      <c r="E496" s="74"/>
      <c r="F496" s="74"/>
      <c r="G496" s="74"/>
      <c r="H496" s="74"/>
    </row>
    <row r="497" spans="2:8" x14ac:dyDescent="0.3">
      <c r="B497" s="82"/>
      <c r="D497" s="83"/>
      <c r="E497" s="74"/>
      <c r="F497" s="74"/>
      <c r="G497" s="74"/>
      <c r="H497" s="74"/>
    </row>
    <row r="498" spans="2:8" x14ac:dyDescent="0.3">
      <c r="B498" s="82"/>
      <c r="D498" s="83"/>
      <c r="E498" s="74"/>
      <c r="F498" s="74"/>
      <c r="G498" s="74"/>
      <c r="H498" s="74"/>
    </row>
    <row r="499" spans="2:8" x14ac:dyDescent="0.3">
      <c r="B499" s="82"/>
      <c r="D499" s="83"/>
      <c r="E499" s="74"/>
      <c r="F499" s="74"/>
      <c r="G499" s="74"/>
      <c r="H499" s="74"/>
    </row>
    <row r="500" spans="2:8" x14ac:dyDescent="0.3">
      <c r="B500" s="82"/>
      <c r="D500" s="83"/>
      <c r="E500" s="74"/>
      <c r="F500" s="74"/>
      <c r="G500" s="74"/>
      <c r="H500" s="74"/>
    </row>
    <row r="501" spans="2:8" x14ac:dyDescent="0.3">
      <c r="B501" s="82"/>
      <c r="D501" s="83"/>
      <c r="E501" s="74"/>
      <c r="F501" s="74"/>
      <c r="G501" s="74"/>
      <c r="H501" s="74"/>
    </row>
    <row r="502" spans="2:8" x14ac:dyDescent="0.3">
      <c r="B502" s="82"/>
      <c r="D502" s="83"/>
      <c r="E502" s="74"/>
      <c r="F502" s="74"/>
      <c r="G502" s="74"/>
      <c r="H502" s="74"/>
    </row>
    <row r="503" spans="2:8" x14ac:dyDescent="0.3">
      <c r="B503" s="82"/>
      <c r="D503" s="83"/>
      <c r="E503" s="74"/>
      <c r="F503" s="74"/>
      <c r="G503" s="74"/>
      <c r="H503" s="74"/>
    </row>
    <row r="504" spans="2:8" x14ac:dyDescent="0.3">
      <c r="B504" s="82"/>
      <c r="D504" s="83"/>
      <c r="E504" s="74"/>
      <c r="F504" s="74"/>
      <c r="G504" s="74"/>
      <c r="H504" s="74"/>
    </row>
    <row r="505" spans="2:8" x14ac:dyDescent="0.3">
      <c r="B505" s="82"/>
      <c r="D505" s="83"/>
      <c r="E505" s="74"/>
      <c r="F505" s="74"/>
      <c r="G505" s="74"/>
      <c r="H505" s="74"/>
    </row>
    <row r="506" spans="2:8" x14ac:dyDescent="0.3">
      <c r="B506" s="82"/>
      <c r="D506" s="83"/>
      <c r="E506" s="74"/>
      <c r="F506" s="74"/>
      <c r="G506" s="74"/>
      <c r="H506" s="74"/>
    </row>
    <row r="507" spans="2:8" x14ac:dyDescent="0.3">
      <c r="B507" s="82"/>
      <c r="D507" s="83"/>
      <c r="E507" s="74"/>
      <c r="F507" s="74"/>
      <c r="G507" s="74"/>
      <c r="H507" s="74"/>
    </row>
    <row r="508" spans="2:8" x14ac:dyDescent="0.3">
      <c r="B508" s="82"/>
      <c r="D508" s="83"/>
      <c r="E508" s="74"/>
      <c r="F508" s="74"/>
      <c r="G508" s="74"/>
      <c r="H508" s="74"/>
    </row>
    <row r="509" spans="2:8" x14ac:dyDescent="0.3">
      <c r="B509" s="82"/>
      <c r="D509" s="83"/>
      <c r="E509" s="74"/>
      <c r="F509" s="74"/>
      <c r="G509" s="74"/>
      <c r="H509" s="74"/>
    </row>
    <row r="510" spans="2:8" x14ac:dyDescent="0.3">
      <c r="B510" s="82"/>
      <c r="D510" s="83"/>
      <c r="E510" s="74"/>
      <c r="F510" s="74"/>
      <c r="G510" s="74"/>
      <c r="H510" s="74"/>
    </row>
    <row r="511" spans="2:8" x14ac:dyDescent="0.3">
      <c r="B511" s="82"/>
      <c r="D511" s="83"/>
      <c r="E511" s="74"/>
      <c r="F511" s="74"/>
      <c r="G511" s="74"/>
      <c r="H511" s="74"/>
    </row>
    <row r="512" spans="2:8" x14ac:dyDescent="0.3">
      <c r="B512" s="82"/>
      <c r="D512" s="83"/>
      <c r="E512" s="74"/>
      <c r="F512" s="74"/>
      <c r="G512" s="74"/>
      <c r="H512" s="74"/>
    </row>
    <row r="513" spans="2:8" x14ac:dyDescent="0.3">
      <c r="B513" s="82"/>
      <c r="D513" s="83"/>
      <c r="E513" s="74"/>
      <c r="F513" s="74"/>
      <c r="G513" s="74"/>
      <c r="H513" s="74"/>
    </row>
    <row r="514" spans="2:8" x14ac:dyDescent="0.3">
      <c r="B514" s="82"/>
      <c r="D514" s="83"/>
      <c r="E514" s="74"/>
      <c r="F514" s="74"/>
      <c r="G514" s="74"/>
      <c r="H514" s="74"/>
    </row>
    <row r="515" spans="2:8" x14ac:dyDescent="0.3">
      <c r="B515" s="82"/>
      <c r="D515" s="83"/>
      <c r="E515" s="74"/>
      <c r="F515" s="74"/>
      <c r="G515" s="74"/>
      <c r="H515" s="74"/>
    </row>
    <row r="516" spans="2:8" x14ac:dyDescent="0.3">
      <c r="B516" s="82"/>
      <c r="D516" s="83"/>
      <c r="E516" s="74"/>
      <c r="F516" s="74"/>
      <c r="G516" s="74"/>
      <c r="H516" s="74"/>
    </row>
    <row r="517" spans="2:8" x14ac:dyDescent="0.3">
      <c r="B517" s="82"/>
      <c r="D517" s="83"/>
      <c r="E517" s="74"/>
      <c r="F517" s="74"/>
      <c r="G517" s="74"/>
      <c r="H517" s="74"/>
    </row>
    <row r="518" spans="2:8" x14ac:dyDescent="0.3">
      <c r="B518" s="82"/>
      <c r="D518" s="83"/>
      <c r="E518" s="74"/>
      <c r="F518" s="74"/>
      <c r="G518" s="74"/>
      <c r="H518" s="74"/>
    </row>
    <row r="519" spans="2:8" x14ac:dyDescent="0.3">
      <c r="B519" s="82"/>
      <c r="D519" s="83"/>
      <c r="E519" s="74"/>
      <c r="F519" s="74"/>
      <c r="G519" s="74"/>
      <c r="H519" s="74"/>
    </row>
    <row r="520" spans="2:8" x14ac:dyDescent="0.3">
      <c r="B520" s="82"/>
      <c r="D520" s="83"/>
      <c r="E520" s="74"/>
      <c r="F520" s="74"/>
      <c r="G520" s="74"/>
      <c r="H520" s="74"/>
    </row>
    <row r="521" spans="2:8" x14ac:dyDescent="0.3">
      <c r="B521" s="82"/>
      <c r="D521" s="83"/>
      <c r="E521" s="74"/>
      <c r="F521" s="74"/>
      <c r="G521" s="74"/>
      <c r="H521" s="74"/>
    </row>
    <row r="522" spans="2:8" x14ac:dyDescent="0.3">
      <c r="B522" s="82"/>
      <c r="D522" s="83"/>
      <c r="E522" s="74"/>
      <c r="F522" s="74"/>
      <c r="G522" s="74"/>
      <c r="H522" s="74"/>
    </row>
    <row r="523" spans="2:8" x14ac:dyDescent="0.3">
      <c r="B523" s="82"/>
      <c r="D523" s="83"/>
      <c r="E523" s="74"/>
      <c r="F523" s="74"/>
      <c r="G523" s="74"/>
      <c r="H523" s="74"/>
    </row>
    <row r="524" spans="2:8" x14ac:dyDescent="0.3">
      <c r="B524" s="82"/>
      <c r="D524" s="83"/>
      <c r="E524" s="74"/>
      <c r="F524" s="74"/>
      <c r="G524" s="74"/>
      <c r="H524" s="74"/>
    </row>
    <row r="525" spans="2:8" x14ac:dyDescent="0.3">
      <c r="B525" s="82"/>
      <c r="D525" s="83"/>
      <c r="E525" s="74"/>
      <c r="F525" s="74"/>
      <c r="G525" s="74"/>
      <c r="H525" s="74"/>
    </row>
    <row r="526" spans="2:8" x14ac:dyDescent="0.3">
      <c r="B526" s="82"/>
      <c r="D526" s="83"/>
      <c r="E526" s="74"/>
      <c r="F526" s="74"/>
      <c r="G526" s="74"/>
      <c r="H526" s="74"/>
    </row>
    <row r="527" spans="2:8" x14ac:dyDescent="0.3">
      <c r="B527" s="82"/>
      <c r="D527" s="83"/>
      <c r="E527" s="74"/>
      <c r="F527" s="74"/>
      <c r="G527" s="74"/>
      <c r="H527" s="74"/>
    </row>
    <row r="528" spans="2:8" x14ac:dyDescent="0.3">
      <c r="B528" s="82"/>
      <c r="D528" s="83"/>
      <c r="E528" s="74"/>
      <c r="F528" s="74"/>
      <c r="G528" s="74"/>
      <c r="H528" s="74"/>
    </row>
    <row r="529" spans="2:8" x14ac:dyDescent="0.3">
      <c r="B529" s="82"/>
      <c r="D529" s="83"/>
      <c r="E529" s="74"/>
      <c r="F529" s="74"/>
      <c r="G529" s="74"/>
      <c r="H529" s="74"/>
    </row>
    <row r="530" spans="2:8" x14ac:dyDescent="0.3">
      <c r="B530" s="82"/>
      <c r="D530" s="83"/>
      <c r="E530" s="74"/>
      <c r="F530" s="74"/>
      <c r="G530" s="74"/>
      <c r="H530" s="74"/>
    </row>
    <row r="531" spans="2:8" x14ac:dyDescent="0.3">
      <c r="B531" s="82"/>
      <c r="D531" s="83"/>
      <c r="E531" s="74"/>
      <c r="F531" s="74"/>
      <c r="G531" s="74"/>
      <c r="H531" s="74"/>
    </row>
    <row r="532" spans="2:8" x14ac:dyDescent="0.3">
      <c r="B532" s="82"/>
      <c r="D532" s="83"/>
      <c r="E532" s="74"/>
      <c r="F532" s="74"/>
      <c r="G532" s="74"/>
      <c r="H532" s="74"/>
    </row>
    <row r="533" spans="2:8" x14ac:dyDescent="0.3">
      <c r="B533" s="82"/>
      <c r="D533" s="83"/>
      <c r="E533" s="74"/>
      <c r="F533" s="74"/>
      <c r="G533" s="74"/>
      <c r="H533" s="74"/>
    </row>
    <row r="534" spans="2:8" x14ac:dyDescent="0.3">
      <c r="B534" s="82"/>
      <c r="D534" s="83"/>
      <c r="E534" s="74"/>
      <c r="F534" s="74"/>
      <c r="G534" s="74"/>
      <c r="H534" s="74"/>
    </row>
    <row r="535" spans="2:8" x14ac:dyDescent="0.3">
      <c r="B535" s="82"/>
      <c r="D535" s="83"/>
      <c r="E535" s="74"/>
      <c r="F535" s="74"/>
      <c r="G535" s="74"/>
      <c r="H535" s="74"/>
    </row>
    <row r="536" spans="2:8" x14ac:dyDescent="0.3">
      <c r="B536" s="82"/>
      <c r="D536" s="83"/>
      <c r="E536" s="74"/>
      <c r="F536" s="74"/>
      <c r="G536" s="74"/>
      <c r="H536" s="74"/>
    </row>
    <row r="537" spans="2:8" x14ac:dyDescent="0.3">
      <c r="B537" s="82"/>
      <c r="D537" s="83"/>
      <c r="E537" s="74"/>
      <c r="F537" s="74"/>
      <c r="G537" s="74"/>
      <c r="H537" s="74"/>
    </row>
    <row r="538" spans="2:8" x14ac:dyDescent="0.3">
      <c r="B538" s="82"/>
      <c r="D538" s="83"/>
      <c r="E538" s="74"/>
      <c r="F538" s="74"/>
      <c r="G538" s="74"/>
      <c r="H538" s="74"/>
    </row>
    <row r="539" spans="2:8" x14ac:dyDescent="0.3">
      <c r="B539" s="82"/>
      <c r="D539" s="83"/>
      <c r="E539" s="74"/>
      <c r="F539" s="74"/>
      <c r="G539" s="74"/>
      <c r="H539" s="74"/>
    </row>
    <row r="540" spans="2:8" x14ac:dyDescent="0.3">
      <c r="B540" s="82"/>
      <c r="D540" s="83"/>
      <c r="E540" s="74"/>
      <c r="F540" s="74"/>
      <c r="G540" s="74"/>
      <c r="H540" s="74"/>
    </row>
    <row r="541" spans="2:8" x14ac:dyDescent="0.3">
      <c r="B541" s="82"/>
      <c r="D541" s="83"/>
      <c r="E541" s="74"/>
      <c r="F541" s="74"/>
      <c r="G541" s="74"/>
      <c r="H541" s="74"/>
    </row>
    <row r="542" spans="2:8" x14ac:dyDescent="0.3">
      <c r="B542" s="82"/>
      <c r="D542" s="83"/>
      <c r="E542" s="74"/>
      <c r="F542" s="74"/>
      <c r="G542" s="74"/>
      <c r="H542" s="74"/>
    </row>
    <row r="543" spans="2:8" x14ac:dyDescent="0.3">
      <c r="B543" s="82"/>
      <c r="D543" s="83"/>
      <c r="E543" s="74"/>
      <c r="F543" s="74"/>
      <c r="G543" s="74"/>
      <c r="H543" s="74"/>
    </row>
    <row r="544" spans="2:8" x14ac:dyDescent="0.3">
      <c r="B544" s="82"/>
      <c r="D544" s="83"/>
      <c r="E544" s="74"/>
      <c r="F544" s="74"/>
      <c r="G544" s="74"/>
      <c r="H544" s="74"/>
    </row>
    <row r="545" spans="2:8" x14ac:dyDescent="0.3">
      <c r="B545" s="82"/>
      <c r="D545" s="83"/>
      <c r="E545" s="74"/>
      <c r="F545" s="74"/>
      <c r="G545" s="74"/>
      <c r="H545" s="74"/>
    </row>
    <row r="546" spans="2:8" x14ac:dyDescent="0.3">
      <c r="B546" s="82"/>
      <c r="D546" s="83"/>
      <c r="E546" s="74"/>
      <c r="F546" s="74"/>
      <c r="G546" s="74"/>
      <c r="H546" s="74"/>
    </row>
    <row r="547" spans="2:8" x14ac:dyDescent="0.3">
      <c r="B547" s="82"/>
      <c r="D547" s="83"/>
      <c r="E547" s="74"/>
      <c r="F547" s="74"/>
      <c r="G547" s="74"/>
      <c r="H547" s="74"/>
    </row>
    <row r="548" spans="2:8" x14ac:dyDescent="0.3">
      <c r="B548" s="82"/>
      <c r="D548" s="83"/>
      <c r="E548" s="74"/>
      <c r="F548" s="74"/>
      <c r="G548" s="74"/>
      <c r="H548" s="74"/>
    </row>
    <row r="549" spans="2:8" x14ac:dyDescent="0.3">
      <c r="B549" s="82"/>
      <c r="D549" s="83"/>
      <c r="E549" s="74"/>
      <c r="F549" s="74"/>
      <c r="G549" s="74"/>
      <c r="H549" s="74"/>
    </row>
    <row r="550" spans="2:8" x14ac:dyDescent="0.3">
      <c r="B550" s="82"/>
      <c r="D550" s="83"/>
      <c r="E550" s="74"/>
      <c r="F550" s="74"/>
      <c r="G550" s="74"/>
      <c r="H550" s="74"/>
    </row>
    <row r="551" spans="2:8" x14ac:dyDescent="0.3">
      <c r="B551" s="82"/>
      <c r="D551" s="83"/>
      <c r="E551" s="74"/>
      <c r="F551" s="74"/>
      <c r="G551" s="74"/>
      <c r="H551" s="74"/>
    </row>
    <row r="552" spans="2:8" x14ac:dyDescent="0.3">
      <c r="B552" s="82"/>
      <c r="D552" s="83"/>
      <c r="E552" s="74"/>
      <c r="F552" s="74"/>
      <c r="G552" s="74"/>
      <c r="H552" s="74"/>
    </row>
    <row r="553" spans="2:8" x14ac:dyDescent="0.3">
      <c r="B553" s="82"/>
      <c r="D553" s="83"/>
      <c r="E553" s="74"/>
      <c r="F553" s="74"/>
      <c r="G553" s="74"/>
      <c r="H553" s="74"/>
    </row>
    <row r="554" spans="2:8" x14ac:dyDescent="0.3">
      <c r="B554" s="82"/>
      <c r="D554" s="83"/>
      <c r="E554" s="74"/>
      <c r="F554" s="74"/>
      <c r="G554" s="74"/>
      <c r="H554" s="74"/>
    </row>
    <row r="555" spans="2:8" x14ac:dyDescent="0.3">
      <c r="B555" s="82"/>
      <c r="D555" s="83"/>
      <c r="E555" s="74"/>
      <c r="F555" s="74"/>
      <c r="G555" s="74"/>
      <c r="H555" s="74"/>
    </row>
    <row r="556" spans="2:8" x14ac:dyDescent="0.3">
      <c r="B556" s="82"/>
      <c r="D556" s="83"/>
      <c r="E556" s="74"/>
      <c r="F556" s="74"/>
      <c r="G556" s="74"/>
      <c r="H556" s="74"/>
    </row>
    <row r="557" spans="2:8" x14ac:dyDescent="0.3">
      <c r="B557" s="82"/>
      <c r="D557" s="83"/>
      <c r="E557" s="74"/>
      <c r="F557" s="74"/>
      <c r="G557" s="74"/>
      <c r="H557" s="74"/>
    </row>
    <row r="558" spans="2:8" x14ac:dyDescent="0.3">
      <c r="B558" s="82"/>
      <c r="D558" s="83"/>
      <c r="E558" s="74"/>
      <c r="F558" s="74"/>
      <c r="G558" s="74"/>
      <c r="H558" s="74"/>
    </row>
    <row r="559" spans="2:8" x14ac:dyDescent="0.3">
      <c r="B559" s="82"/>
      <c r="D559" s="83"/>
      <c r="E559" s="74"/>
      <c r="F559" s="74"/>
      <c r="G559" s="74"/>
      <c r="H559" s="74"/>
    </row>
    <row r="560" spans="2:8" x14ac:dyDescent="0.3">
      <c r="B560" s="82"/>
      <c r="D560" s="83"/>
      <c r="E560" s="74"/>
      <c r="F560" s="74"/>
      <c r="G560" s="74"/>
      <c r="H560" s="74"/>
    </row>
    <row r="561" spans="2:8" x14ac:dyDescent="0.3">
      <c r="B561" s="82"/>
      <c r="D561" s="83"/>
      <c r="E561" s="74"/>
      <c r="F561" s="74"/>
      <c r="G561" s="74"/>
      <c r="H561" s="74"/>
    </row>
    <row r="562" spans="2:8" x14ac:dyDescent="0.3">
      <c r="B562" s="82"/>
      <c r="D562" s="83"/>
      <c r="E562" s="74"/>
      <c r="F562" s="74"/>
      <c r="G562" s="74"/>
      <c r="H562" s="74"/>
    </row>
    <row r="563" spans="2:8" x14ac:dyDescent="0.3">
      <c r="B563" s="82"/>
      <c r="D563" s="83"/>
      <c r="E563" s="74"/>
      <c r="F563" s="74"/>
      <c r="G563" s="74"/>
      <c r="H563" s="74"/>
    </row>
    <row r="564" spans="2:8" x14ac:dyDescent="0.3">
      <c r="B564" s="82"/>
      <c r="D564" s="83"/>
      <c r="E564" s="74"/>
      <c r="F564" s="74"/>
      <c r="G564" s="74"/>
      <c r="H564" s="74"/>
    </row>
    <row r="565" spans="2:8" x14ac:dyDescent="0.3">
      <c r="B565" s="82"/>
      <c r="D565" s="83"/>
      <c r="E565" s="74"/>
      <c r="F565" s="74"/>
      <c r="G565" s="74"/>
      <c r="H565" s="74"/>
    </row>
    <row r="566" spans="2:8" x14ac:dyDescent="0.3">
      <c r="B566" s="82"/>
      <c r="D566" s="83"/>
      <c r="E566" s="74"/>
      <c r="F566" s="74"/>
      <c r="G566" s="74"/>
      <c r="H566" s="74"/>
    </row>
    <row r="567" spans="2:8" x14ac:dyDescent="0.3">
      <c r="B567" s="82"/>
      <c r="D567" s="83"/>
      <c r="E567" s="74"/>
      <c r="F567" s="74"/>
      <c r="G567" s="74"/>
      <c r="H567" s="74"/>
    </row>
    <row r="568" spans="2:8" x14ac:dyDescent="0.3">
      <c r="B568" s="82"/>
      <c r="D568" s="83"/>
      <c r="E568" s="74"/>
      <c r="F568" s="74"/>
      <c r="G568" s="74"/>
      <c r="H568" s="74"/>
    </row>
    <row r="569" spans="2:8" x14ac:dyDescent="0.3">
      <c r="B569" s="82"/>
      <c r="D569" s="83"/>
      <c r="E569" s="74"/>
      <c r="F569" s="74"/>
      <c r="G569" s="74"/>
      <c r="H569" s="74"/>
    </row>
    <row r="570" spans="2:8" x14ac:dyDescent="0.3">
      <c r="B570" s="82"/>
      <c r="D570" s="83"/>
      <c r="E570" s="74"/>
      <c r="F570" s="74"/>
      <c r="G570" s="74"/>
      <c r="H570" s="74"/>
    </row>
    <row r="571" spans="2:8" x14ac:dyDescent="0.3">
      <c r="B571" s="82"/>
      <c r="D571" s="83"/>
      <c r="E571" s="74"/>
      <c r="F571" s="74"/>
      <c r="G571" s="74"/>
      <c r="H571" s="74"/>
    </row>
    <row r="572" spans="2:8" x14ac:dyDescent="0.3">
      <c r="B572" s="82"/>
      <c r="D572" s="83"/>
      <c r="E572" s="74"/>
      <c r="F572" s="74"/>
      <c r="G572" s="74"/>
      <c r="H572" s="74"/>
    </row>
    <row r="573" spans="2:8" x14ac:dyDescent="0.3">
      <c r="B573" s="82"/>
      <c r="D573" s="83"/>
      <c r="E573" s="74"/>
      <c r="F573" s="74"/>
      <c r="G573" s="74"/>
      <c r="H573" s="74"/>
    </row>
    <row r="574" spans="2:8" x14ac:dyDescent="0.3">
      <c r="B574" s="82"/>
      <c r="D574" s="83"/>
      <c r="E574" s="74"/>
      <c r="F574" s="74"/>
      <c r="G574" s="74"/>
      <c r="H574" s="74"/>
    </row>
    <row r="575" spans="2:8" x14ac:dyDescent="0.3">
      <c r="B575" s="82"/>
      <c r="D575" s="83"/>
      <c r="E575" s="74"/>
      <c r="F575" s="74"/>
      <c r="G575" s="74"/>
      <c r="H575" s="74"/>
    </row>
    <row r="576" spans="2:8" x14ac:dyDescent="0.3">
      <c r="B576" s="82"/>
      <c r="D576" s="83"/>
      <c r="E576" s="74"/>
      <c r="F576" s="74"/>
      <c r="G576" s="74"/>
      <c r="H576" s="74"/>
    </row>
    <row r="577" spans="2:8" x14ac:dyDescent="0.3">
      <c r="B577" s="82"/>
      <c r="D577" s="83"/>
      <c r="E577" s="74"/>
      <c r="F577" s="74"/>
      <c r="G577" s="74"/>
      <c r="H577" s="74"/>
    </row>
    <row r="578" spans="2:8" x14ac:dyDescent="0.3">
      <c r="B578" s="82"/>
      <c r="D578" s="83"/>
      <c r="E578" s="74"/>
      <c r="F578" s="74"/>
      <c r="G578" s="74"/>
      <c r="H578" s="74"/>
    </row>
    <row r="579" spans="2:8" x14ac:dyDescent="0.3">
      <c r="B579" s="82"/>
      <c r="D579" s="83"/>
      <c r="E579" s="74"/>
      <c r="F579" s="74"/>
      <c r="G579" s="74"/>
      <c r="H579" s="74"/>
    </row>
    <row r="580" spans="2:8" x14ac:dyDescent="0.3">
      <c r="B580" s="82"/>
      <c r="D580" s="83"/>
      <c r="E580" s="74"/>
      <c r="F580" s="74"/>
      <c r="G580" s="74"/>
      <c r="H580" s="74"/>
    </row>
    <row r="581" spans="2:8" x14ac:dyDescent="0.3">
      <c r="B581" s="82"/>
      <c r="D581" s="83"/>
      <c r="E581" s="74"/>
      <c r="F581" s="74"/>
      <c r="G581" s="74"/>
      <c r="H581" s="74"/>
    </row>
    <row r="582" spans="2:8" x14ac:dyDescent="0.3">
      <c r="B582" s="82"/>
      <c r="D582" s="83"/>
      <c r="E582" s="74"/>
      <c r="F582" s="74"/>
      <c r="G582" s="74"/>
      <c r="H582" s="74"/>
    </row>
    <row r="583" spans="2:8" x14ac:dyDescent="0.3">
      <c r="B583" s="82"/>
      <c r="D583" s="83"/>
      <c r="E583" s="74"/>
      <c r="F583" s="74"/>
      <c r="G583" s="74"/>
      <c r="H583" s="74"/>
    </row>
    <row r="584" spans="2:8" x14ac:dyDescent="0.3">
      <c r="B584" s="82"/>
      <c r="D584" s="83"/>
      <c r="E584" s="74"/>
      <c r="F584" s="74"/>
      <c r="G584" s="74"/>
      <c r="H584" s="74"/>
    </row>
    <row r="585" spans="2:8" x14ac:dyDescent="0.3">
      <c r="B585" s="82"/>
      <c r="D585" s="83"/>
      <c r="E585" s="74"/>
      <c r="F585" s="74"/>
      <c r="G585" s="74"/>
      <c r="H585" s="74"/>
    </row>
    <row r="586" spans="2:8" x14ac:dyDescent="0.3">
      <c r="B586" s="82"/>
      <c r="D586" s="83"/>
      <c r="E586" s="74"/>
      <c r="F586" s="74"/>
      <c r="G586" s="74"/>
      <c r="H586" s="74"/>
    </row>
    <row r="587" spans="2:8" x14ac:dyDescent="0.3">
      <c r="B587" s="82"/>
      <c r="D587" s="83"/>
      <c r="E587" s="74"/>
      <c r="F587" s="74"/>
      <c r="G587" s="74"/>
      <c r="H587" s="74"/>
    </row>
    <row r="588" spans="2:8" x14ac:dyDescent="0.3">
      <c r="B588" s="82"/>
      <c r="D588" s="83"/>
      <c r="E588" s="74"/>
      <c r="F588" s="74"/>
      <c r="G588" s="74"/>
      <c r="H588" s="74"/>
    </row>
    <row r="589" spans="2:8" x14ac:dyDescent="0.3">
      <c r="B589" s="82"/>
      <c r="D589" s="83"/>
      <c r="E589" s="74"/>
      <c r="F589" s="74"/>
      <c r="G589" s="74"/>
      <c r="H589" s="74"/>
    </row>
    <row r="590" spans="2:8" x14ac:dyDescent="0.3">
      <c r="B590" s="82"/>
      <c r="D590" s="83"/>
      <c r="E590" s="74"/>
      <c r="F590" s="74"/>
      <c r="G590" s="74"/>
      <c r="H590" s="74"/>
    </row>
    <row r="591" spans="2:8" x14ac:dyDescent="0.3">
      <c r="B591" s="82"/>
      <c r="D591" s="83"/>
      <c r="E591" s="74"/>
      <c r="F591" s="74"/>
      <c r="G591" s="74"/>
      <c r="H591" s="74"/>
    </row>
    <row r="592" spans="2:8" x14ac:dyDescent="0.3">
      <c r="B592" s="82"/>
      <c r="D592" s="83"/>
      <c r="E592" s="74"/>
      <c r="F592" s="74"/>
      <c r="G592" s="74"/>
      <c r="H592" s="74"/>
    </row>
    <row r="593" spans="2:8" x14ac:dyDescent="0.3">
      <c r="B593" s="82"/>
      <c r="D593" s="83"/>
      <c r="E593" s="74"/>
      <c r="F593" s="74"/>
      <c r="G593" s="74"/>
      <c r="H593" s="74"/>
    </row>
    <row r="594" spans="2:8" x14ac:dyDescent="0.3">
      <c r="B594" s="82"/>
      <c r="D594" s="83"/>
      <c r="E594" s="74"/>
      <c r="F594" s="74"/>
      <c r="G594" s="74"/>
      <c r="H594" s="74"/>
    </row>
    <row r="595" spans="2:8" x14ac:dyDescent="0.3">
      <c r="B595" s="82"/>
      <c r="D595" s="83"/>
      <c r="E595" s="74"/>
      <c r="F595" s="74"/>
      <c r="G595" s="74"/>
      <c r="H595" s="74"/>
    </row>
    <row r="596" spans="2:8" x14ac:dyDescent="0.3">
      <c r="B596" s="82"/>
      <c r="D596" s="83"/>
      <c r="E596" s="74"/>
      <c r="F596" s="74"/>
      <c r="G596" s="74"/>
      <c r="H596" s="74"/>
    </row>
    <row r="597" spans="2:8" x14ac:dyDescent="0.3">
      <c r="B597" s="82"/>
      <c r="D597" s="83"/>
      <c r="E597" s="74"/>
      <c r="F597" s="74"/>
      <c r="G597" s="74"/>
      <c r="H597" s="74"/>
    </row>
    <row r="598" spans="2:8" x14ac:dyDescent="0.3">
      <c r="B598" s="82"/>
      <c r="D598" s="83"/>
      <c r="E598" s="74"/>
      <c r="F598" s="74"/>
      <c r="G598" s="74"/>
      <c r="H598" s="74"/>
    </row>
    <row r="599" spans="2:8" x14ac:dyDescent="0.3">
      <c r="B599" s="82"/>
      <c r="D599" s="83"/>
      <c r="E599" s="74"/>
      <c r="F599" s="74"/>
      <c r="G599" s="74"/>
      <c r="H599" s="74"/>
    </row>
    <row r="600" spans="2:8" x14ac:dyDescent="0.3">
      <c r="B600" s="82"/>
      <c r="D600" s="83"/>
      <c r="E600" s="74"/>
      <c r="F600" s="74"/>
      <c r="G600" s="74"/>
      <c r="H600" s="74"/>
    </row>
    <row r="601" spans="2:8" x14ac:dyDescent="0.3">
      <c r="B601" s="82"/>
      <c r="D601" s="83"/>
      <c r="E601" s="74"/>
      <c r="F601" s="74"/>
      <c r="G601" s="74"/>
      <c r="H601" s="74"/>
    </row>
    <row r="602" spans="2:8" x14ac:dyDescent="0.3">
      <c r="B602" s="82"/>
      <c r="D602" s="83"/>
      <c r="E602" s="74"/>
      <c r="F602" s="74"/>
      <c r="G602" s="74"/>
      <c r="H602" s="74"/>
    </row>
    <row r="603" spans="2:8" x14ac:dyDescent="0.3">
      <c r="B603" s="82"/>
      <c r="D603" s="83"/>
      <c r="E603" s="74"/>
      <c r="F603" s="74"/>
      <c r="G603" s="74"/>
      <c r="H603" s="74"/>
    </row>
    <row r="604" spans="2:8" x14ac:dyDescent="0.3">
      <c r="B604" s="82"/>
      <c r="D604" s="83"/>
      <c r="E604" s="74"/>
      <c r="F604" s="74"/>
      <c r="G604" s="74"/>
      <c r="H604" s="74"/>
    </row>
    <row r="605" spans="2:8" x14ac:dyDescent="0.3">
      <c r="B605" s="82"/>
      <c r="D605" s="83"/>
      <c r="E605" s="74"/>
      <c r="F605" s="74"/>
      <c r="G605" s="74"/>
      <c r="H605" s="74"/>
    </row>
    <row r="606" spans="2:8" x14ac:dyDescent="0.3">
      <c r="B606" s="82"/>
      <c r="D606" s="83"/>
      <c r="E606" s="74"/>
      <c r="F606" s="74"/>
      <c r="G606" s="74"/>
      <c r="H606" s="74"/>
    </row>
    <row r="607" spans="2:8" x14ac:dyDescent="0.3">
      <c r="B607" s="82"/>
      <c r="D607" s="83"/>
      <c r="E607" s="74"/>
      <c r="F607" s="74"/>
      <c r="G607" s="74"/>
      <c r="H607" s="74"/>
    </row>
    <row r="608" spans="2:8" x14ac:dyDescent="0.3">
      <c r="B608" s="82"/>
      <c r="D608" s="83"/>
      <c r="E608" s="74"/>
      <c r="F608" s="74"/>
      <c r="G608" s="74"/>
      <c r="H608" s="74"/>
    </row>
    <row r="609" spans="2:8" x14ac:dyDescent="0.3">
      <c r="B609" s="82"/>
      <c r="D609" s="83"/>
      <c r="E609" s="74"/>
      <c r="F609" s="74"/>
      <c r="G609" s="74"/>
      <c r="H609" s="74"/>
    </row>
    <row r="610" spans="2:8" x14ac:dyDescent="0.3">
      <c r="B610" s="82"/>
      <c r="D610" s="83"/>
      <c r="E610" s="74"/>
      <c r="F610" s="74"/>
      <c r="G610" s="74"/>
      <c r="H610" s="74"/>
    </row>
    <row r="611" spans="2:8" x14ac:dyDescent="0.3">
      <c r="B611" s="82"/>
      <c r="D611" s="83"/>
      <c r="E611" s="74"/>
      <c r="F611" s="74"/>
      <c r="G611" s="74"/>
      <c r="H611" s="74"/>
    </row>
    <row r="612" spans="2:8" x14ac:dyDescent="0.3">
      <c r="B612" s="82"/>
      <c r="D612" s="83"/>
      <c r="E612" s="74"/>
      <c r="F612" s="74"/>
      <c r="G612" s="74"/>
      <c r="H612" s="74"/>
    </row>
    <row r="613" spans="2:8" x14ac:dyDescent="0.3">
      <c r="B613" s="82"/>
      <c r="D613" s="83"/>
      <c r="E613" s="74"/>
      <c r="F613" s="74"/>
      <c r="G613" s="74"/>
      <c r="H613" s="74"/>
    </row>
    <row r="614" spans="2:8" x14ac:dyDescent="0.3">
      <c r="B614" s="82"/>
      <c r="D614" s="83"/>
      <c r="E614" s="74"/>
      <c r="F614" s="74"/>
      <c r="G614" s="74"/>
      <c r="H614" s="74"/>
    </row>
    <row r="615" spans="2:8" x14ac:dyDescent="0.3">
      <c r="B615" s="82"/>
      <c r="D615" s="83"/>
      <c r="E615" s="74"/>
      <c r="F615" s="74"/>
      <c r="G615" s="74"/>
      <c r="H615" s="74"/>
    </row>
    <row r="616" spans="2:8" x14ac:dyDescent="0.3">
      <c r="B616" s="82"/>
      <c r="D616" s="83"/>
      <c r="E616" s="74"/>
      <c r="F616" s="74"/>
      <c r="G616" s="74"/>
      <c r="H616" s="74"/>
    </row>
    <row r="617" spans="2:8" x14ac:dyDescent="0.3">
      <c r="B617" s="82"/>
      <c r="D617" s="83"/>
      <c r="E617" s="74"/>
      <c r="F617" s="74"/>
      <c r="G617" s="74"/>
      <c r="H617" s="74"/>
    </row>
    <row r="618" spans="2:8" x14ac:dyDescent="0.3">
      <c r="B618" s="82"/>
      <c r="D618" s="83"/>
      <c r="E618" s="74"/>
      <c r="F618" s="74"/>
      <c r="G618" s="74"/>
      <c r="H618" s="74"/>
    </row>
    <row r="619" spans="2:8" x14ac:dyDescent="0.3">
      <c r="B619" s="82"/>
      <c r="D619" s="83"/>
      <c r="E619" s="74"/>
      <c r="F619" s="74"/>
      <c r="G619" s="74"/>
      <c r="H619" s="74"/>
    </row>
    <row r="620" spans="2:8" x14ac:dyDescent="0.3">
      <c r="B620" s="82"/>
      <c r="D620" s="83"/>
      <c r="E620" s="74"/>
      <c r="F620" s="74"/>
      <c r="G620" s="74"/>
      <c r="H620" s="74"/>
    </row>
    <row r="621" spans="2:8" x14ac:dyDescent="0.3">
      <c r="B621" s="82"/>
      <c r="D621" s="83"/>
      <c r="E621" s="74"/>
      <c r="F621" s="74"/>
      <c r="G621" s="74"/>
      <c r="H621" s="74"/>
    </row>
    <row r="622" spans="2:8" x14ac:dyDescent="0.3">
      <c r="B622" s="82"/>
      <c r="D622" s="83"/>
      <c r="E622" s="74"/>
      <c r="F622" s="74"/>
      <c r="G622" s="74"/>
      <c r="H622" s="74"/>
    </row>
    <row r="623" spans="2:8" x14ac:dyDescent="0.3">
      <c r="B623" s="82"/>
      <c r="D623" s="83"/>
      <c r="E623" s="74"/>
      <c r="F623" s="74"/>
      <c r="G623" s="74"/>
      <c r="H623" s="74"/>
    </row>
    <row r="624" spans="2:8" x14ac:dyDescent="0.3">
      <c r="B624" s="82"/>
      <c r="D624" s="83"/>
      <c r="E624" s="74"/>
      <c r="F624" s="74"/>
      <c r="G624" s="74"/>
      <c r="H624" s="74"/>
    </row>
    <row r="625" spans="2:8" x14ac:dyDescent="0.3">
      <c r="B625" s="82"/>
      <c r="D625" s="83"/>
      <c r="E625" s="74"/>
      <c r="F625" s="74"/>
      <c r="G625" s="74"/>
      <c r="H625" s="74"/>
    </row>
    <row r="626" spans="2:8" x14ac:dyDescent="0.3">
      <c r="B626" s="82"/>
      <c r="D626" s="83"/>
      <c r="E626" s="74"/>
      <c r="F626" s="74"/>
      <c r="G626" s="74"/>
      <c r="H626" s="74"/>
    </row>
    <row r="627" spans="2:8" x14ac:dyDescent="0.3">
      <c r="B627" s="82"/>
      <c r="D627" s="83"/>
      <c r="E627" s="74"/>
      <c r="F627" s="74"/>
      <c r="G627" s="74"/>
      <c r="H627" s="74"/>
    </row>
    <row r="628" spans="2:8" x14ac:dyDescent="0.3">
      <c r="B628" s="82"/>
      <c r="D628" s="83"/>
      <c r="E628" s="74"/>
      <c r="F628" s="74"/>
      <c r="G628" s="74"/>
      <c r="H628" s="74"/>
    </row>
    <row r="629" spans="2:8" x14ac:dyDescent="0.3">
      <c r="B629" s="82"/>
      <c r="D629" s="83"/>
      <c r="E629" s="74"/>
      <c r="F629" s="74"/>
      <c r="G629" s="74"/>
      <c r="H629" s="74"/>
    </row>
    <row r="630" spans="2:8" x14ac:dyDescent="0.3">
      <c r="B630" s="82"/>
      <c r="D630" s="83"/>
      <c r="E630" s="74"/>
      <c r="F630" s="74"/>
      <c r="G630" s="74"/>
      <c r="H630" s="74"/>
    </row>
    <row r="631" spans="2:8" x14ac:dyDescent="0.3">
      <c r="B631" s="82"/>
      <c r="D631" s="83"/>
      <c r="E631" s="74"/>
      <c r="F631" s="74"/>
      <c r="G631" s="74"/>
      <c r="H631" s="74"/>
    </row>
    <row r="632" spans="2:8" x14ac:dyDescent="0.3">
      <c r="B632" s="82"/>
      <c r="D632" s="83"/>
      <c r="E632" s="74"/>
      <c r="F632" s="74"/>
      <c r="G632" s="74"/>
      <c r="H632" s="74"/>
    </row>
    <row r="633" spans="2:8" x14ac:dyDescent="0.3">
      <c r="B633" s="82"/>
      <c r="D633" s="83"/>
      <c r="E633" s="74"/>
      <c r="F633" s="74"/>
      <c r="G633" s="74"/>
      <c r="H633" s="74"/>
    </row>
    <row r="634" spans="2:8" x14ac:dyDescent="0.3">
      <c r="B634" s="82"/>
      <c r="D634" s="83"/>
      <c r="E634" s="74"/>
      <c r="F634" s="74"/>
      <c r="G634" s="74"/>
      <c r="H634" s="74"/>
    </row>
    <row r="635" spans="2:8" x14ac:dyDescent="0.3">
      <c r="B635" s="82"/>
      <c r="D635" s="83"/>
      <c r="E635" s="74"/>
      <c r="F635" s="74"/>
      <c r="G635" s="74"/>
      <c r="H635" s="74"/>
    </row>
    <row r="636" spans="2:8" x14ac:dyDescent="0.3">
      <c r="B636" s="82"/>
      <c r="D636" s="83"/>
      <c r="E636" s="74"/>
      <c r="F636" s="74"/>
      <c r="G636" s="74"/>
      <c r="H636" s="74"/>
    </row>
    <row r="637" spans="2:8" x14ac:dyDescent="0.3">
      <c r="B637" s="82"/>
      <c r="D637" s="83"/>
      <c r="E637" s="74"/>
      <c r="F637" s="74"/>
      <c r="G637" s="74"/>
      <c r="H637" s="74"/>
    </row>
    <row r="638" spans="2:8" x14ac:dyDescent="0.3">
      <c r="B638" s="82"/>
      <c r="D638" s="83"/>
      <c r="E638" s="74"/>
      <c r="F638" s="74"/>
      <c r="G638" s="74"/>
      <c r="H638" s="74"/>
    </row>
    <row r="639" spans="2:8" x14ac:dyDescent="0.3">
      <c r="B639" s="82"/>
      <c r="D639" s="83"/>
      <c r="E639" s="74"/>
      <c r="F639" s="74"/>
      <c r="G639" s="74"/>
      <c r="H639" s="74"/>
    </row>
    <row r="640" spans="2:8" x14ac:dyDescent="0.3">
      <c r="B640" s="82"/>
      <c r="D640" s="83"/>
      <c r="E640" s="74"/>
      <c r="F640" s="74"/>
      <c r="G640" s="74"/>
      <c r="H640" s="74"/>
    </row>
    <row r="641" spans="2:8" x14ac:dyDescent="0.3">
      <c r="B641" s="82"/>
      <c r="D641" s="83"/>
      <c r="E641" s="74"/>
      <c r="F641" s="74"/>
      <c r="G641" s="74"/>
      <c r="H641" s="74"/>
    </row>
    <row r="642" spans="2:8" x14ac:dyDescent="0.3">
      <c r="B642" s="82"/>
      <c r="D642" s="83"/>
      <c r="E642" s="74"/>
      <c r="F642" s="74"/>
      <c r="G642" s="74"/>
      <c r="H642" s="74"/>
    </row>
    <row r="643" spans="2:8" x14ac:dyDescent="0.3">
      <c r="B643" s="82"/>
      <c r="D643" s="83"/>
      <c r="E643" s="74"/>
      <c r="F643" s="74"/>
      <c r="G643" s="74"/>
      <c r="H643" s="74"/>
    </row>
    <row r="644" spans="2:8" x14ac:dyDescent="0.3">
      <c r="B644" s="82"/>
      <c r="D644" s="83"/>
      <c r="E644" s="74"/>
      <c r="F644" s="74"/>
      <c r="G644" s="74"/>
      <c r="H644" s="74"/>
    </row>
    <row r="645" spans="2:8" x14ac:dyDescent="0.3">
      <c r="B645" s="82"/>
      <c r="D645" s="83"/>
      <c r="E645" s="74"/>
      <c r="F645" s="74"/>
      <c r="G645" s="74"/>
      <c r="H645" s="74"/>
    </row>
    <row r="646" spans="2:8" x14ac:dyDescent="0.3">
      <c r="B646" s="82"/>
      <c r="D646" s="83"/>
      <c r="E646" s="74"/>
      <c r="F646" s="74"/>
      <c r="G646" s="74"/>
      <c r="H646" s="74"/>
    </row>
    <row r="647" spans="2:8" x14ac:dyDescent="0.3">
      <c r="B647" s="82"/>
      <c r="D647" s="83"/>
      <c r="E647" s="74"/>
      <c r="F647" s="74"/>
      <c r="G647" s="74"/>
      <c r="H647" s="74"/>
    </row>
    <row r="648" spans="2:8" x14ac:dyDescent="0.3">
      <c r="B648" s="82"/>
      <c r="D648" s="83"/>
      <c r="E648" s="74"/>
      <c r="F648" s="74"/>
      <c r="G648" s="74"/>
      <c r="H648" s="74"/>
    </row>
    <row r="649" spans="2:8" x14ac:dyDescent="0.3">
      <c r="B649" s="82"/>
      <c r="D649" s="83"/>
      <c r="E649" s="74"/>
      <c r="F649" s="74"/>
      <c r="G649" s="74"/>
      <c r="H649" s="74"/>
    </row>
    <row r="650" spans="2:8" x14ac:dyDescent="0.3">
      <c r="B650" s="82"/>
      <c r="D650" s="83"/>
      <c r="E650" s="74"/>
      <c r="F650" s="74"/>
      <c r="G650" s="74"/>
      <c r="H650" s="74"/>
    </row>
    <row r="651" spans="2:8" x14ac:dyDescent="0.3">
      <c r="B651" s="82"/>
      <c r="D651" s="83"/>
      <c r="E651" s="74"/>
      <c r="F651" s="74"/>
      <c r="G651" s="74"/>
      <c r="H651" s="74"/>
    </row>
    <row r="652" spans="2:8" x14ac:dyDescent="0.3">
      <c r="B652" s="82"/>
      <c r="D652" s="83"/>
      <c r="E652" s="74"/>
      <c r="F652" s="74"/>
      <c r="G652" s="74"/>
      <c r="H652" s="74"/>
    </row>
    <row r="653" spans="2:8" x14ac:dyDescent="0.3">
      <c r="B653" s="82"/>
      <c r="D653" s="83"/>
      <c r="E653" s="74"/>
      <c r="F653" s="74"/>
      <c r="G653" s="74"/>
      <c r="H653" s="74"/>
    </row>
    <row r="654" spans="2:8" x14ac:dyDescent="0.3">
      <c r="B654" s="82"/>
      <c r="D654" s="83"/>
      <c r="E654" s="74"/>
      <c r="F654" s="74"/>
      <c r="G654" s="74"/>
      <c r="H654" s="74"/>
    </row>
    <row r="655" spans="2:8" x14ac:dyDescent="0.3">
      <c r="B655" s="82"/>
      <c r="D655" s="83"/>
      <c r="E655" s="74"/>
      <c r="F655" s="74"/>
      <c r="G655" s="74"/>
      <c r="H655" s="74"/>
    </row>
    <row r="656" spans="2:8" x14ac:dyDescent="0.3">
      <c r="B656" s="82"/>
      <c r="D656" s="83"/>
      <c r="E656" s="74"/>
      <c r="F656" s="74"/>
      <c r="G656" s="74"/>
      <c r="H656" s="74"/>
    </row>
    <row r="657" spans="2:8" x14ac:dyDescent="0.3">
      <c r="B657" s="82"/>
      <c r="D657" s="83"/>
      <c r="E657" s="74"/>
      <c r="F657" s="74"/>
      <c r="G657" s="74"/>
      <c r="H657" s="74"/>
    </row>
    <row r="658" spans="2:8" x14ac:dyDescent="0.3">
      <c r="B658" s="82"/>
      <c r="D658" s="83"/>
      <c r="E658" s="74"/>
      <c r="F658" s="74"/>
      <c r="G658" s="74"/>
      <c r="H658" s="74"/>
    </row>
    <row r="659" spans="2:8" x14ac:dyDescent="0.3">
      <c r="B659" s="82"/>
      <c r="D659" s="83"/>
      <c r="E659" s="74"/>
      <c r="F659" s="74"/>
      <c r="G659" s="74"/>
      <c r="H659" s="74"/>
    </row>
    <row r="660" spans="2:8" x14ac:dyDescent="0.3">
      <c r="B660" s="82"/>
      <c r="D660" s="83"/>
      <c r="E660" s="74"/>
      <c r="F660" s="74"/>
      <c r="G660" s="74"/>
      <c r="H660" s="74"/>
    </row>
    <row r="661" spans="2:8" x14ac:dyDescent="0.3">
      <c r="B661" s="82"/>
      <c r="D661" s="83"/>
      <c r="E661" s="74"/>
      <c r="F661" s="74"/>
      <c r="G661" s="74"/>
      <c r="H661" s="74"/>
    </row>
    <row r="662" spans="2:8" x14ac:dyDescent="0.3">
      <c r="B662" s="82"/>
      <c r="D662" s="83"/>
      <c r="E662" s="74"/>
      <c r="F662" s="74"/>
      <c r="G662" s="74"/>
      <c r="H662" s="74"/>
    </row>
    <row r="663" spans="2:8" x14ac:dyDescent="0.3">
      <c r="B663" s="82"/>
      <c r="D663" s="83"/>
      <c r="E663" s="74"/>
      <c r="F663" s="74"/>
      <c r="G663" s="74"/>
      <c r="H663" s="74"/>
    </row>
    <row r="664" spans="2:8" x14ac:dyDescent="0.3">
      <c r="B664" s="82"/>
      <c r="D664" s="83"/>
      <c r="E664" s="74"/>
      <c r="F664" s="74"/>
      <c r="G664" s="74"/>
      <c r="H664" s="74"/>
    </row>
    <row r="665" spans="2:8" x14ac:dyDescent="0.3">
      <c r="B665" s="82"/>
      <c r="D665" s="83"/>
      <c r="E665" s="74"/>
      <c r="F665" s="74"/>
      <c r="G665" s="74"/>
      <c r="H665" s="74"/>
    </row>
    <row r="666" spans="2:8" x14ac:dyDescent="0.3">
      <c r="B666" s="82"/>
      <c r="D666" s="83"/>
      <c r="E666" s="74"/>
      <c r="F666" s="74"/>
      <c r="G666" s="74"/>
      <c r="H666" s="74"/>
    </row>
    <row r="667" spans="2:8" x14ac:dyDescent="0.3">
      <c r="B667" s="82"/>
      <c r="D667" s="83"/>
      <c r="E667" s="74"/>
      <c r="F667" s="74"/>
      <c r="G667" s="74"/>
      <c r="H667" s="74"/>
    </row>
    <row r="668" spans="2:8" x14ac:dyDescent="0.3">
      <c r="B668" s="82"/>
      <c r="D668" s="83"/>
      <c r="E668" s="74"/>
      <c r="F668" s="74"/>
      <c r="G668" s="74"/>
      <c r="H668" s="74"/>
    </row>
    <row r="669" spans="2:8" x14ac:dyDescent="0.3">
      <c r="B669" s="82"/>
      <c r="D669" s="83"/>
      <c r="E669" s="74"/>
      <c r="F669" s="74"/>
      <c r="G669" s="74"/>
      <c r="H669" s="74"/>
    </row>
    <row r="670" spans="2:8" x14ac:dyDescent="0.3">
      <c r="B670" s="82"/>
      <c r="D670" s="83"/>
      <c r="E670" s="74"/>
      <c r="F670" s="74"/>
      <c r="G670" s="74"/>
      <c r="H670" s="74"/>
    </row>
    <row r="671" spans="2:8" x14ac:dyDescent="0.3">
      <c r="B671" s="82"/>
      <c r="D671" s="83"/>
      <c r="E671" s="74"/>
      <c r="F671" s="74"/>
      <c r="G671" s="74"/>
      <c r="H671" s="74"/>
    </row>
    <row r="672" spans="2:8" x14ac:dyDescent="0.3">
      <c r="B672" s="82"/>
      <c r="D672" s="83"/>
      <c r="E672" s="74"/>
      <c r="F672" s="74"/>
      <c r="G672" s="74"/>
      <c r="H672" s="74"/>
    </row>
    <row r="673" spans="2:8" x14ac:dyDescent="0.3">
      <c r="B673" s="82"/>
      <c r="D673" s="83"/>
      <c r="E673" s="74"/>
      <c r="F673" s="74"/>
      <c r="G673" s="74"/>
      <c r="H673" s="74"/>
    </row>
    <row r="674" spans="2:8" x14ac:dyDescent="0.3">
      <c r="B674" s="82"/>
      <c r="D674" s="83"/>
      <c r="E674" s="74"/>
      <c r="F674" s="74"/>
      <c r="G674" s="74"/>
      <c r="H674" s="74"/>
    </row>
    <row r="675" spans="2:8" x14ac:dyDescent="0.3">
      <c r="B675" s="82"/>
      <c r="D675" s="83"/>
      <c r="E675" s="74"/>
      <c r="F675" s="74"/>
      <c r="G675" s="74"/>
      <c r="H675" s="74"/>
    </row>
    <row r="676" spans="2:8" x14ac:dyDescent="0.3">
      <c r="B676" s="82"/>
      <c r="D676" s="83"/>
      <c r="E676" s="74"/>
      <c r="F676" s="74"/>
      <c r="G676" s="74"/>
      <c r="H676" s="74"/>
    </row>
    <row r="677" spans="2:8" x14ac:dyDescent="0.3">
      <c r="B677" s="82"/>
      <c r="D677" s="83"/>
      <c r="E677" s="74"/>
      <c r="F677" s="74"/>
      <c r="G677" s="74"/>
      <c r="H677" s="74"/>
    </row>
    <row r="678" spans="2:8" x14ac:dyDescent="0.3">
      <c r="B678" s="82"/>
      <c r="D678" s="83"/>
      <c r="E678" s="74"/>
      <c r="F678" s="74"/>
      <c r="G678" s="74"/>
      <c r="H678" s="74"/>
    </row>
    <row r="679" spans="2:8" x14ac:dyDescent="0.3">
      <c r="B679" s="82"/>
      <c r="D679" s="83"/>
      <c r="E679" s="74"/>
      <c r="F679" s="74"/>
      <c r="G679" s="74"/>
      <c r="H679" s="74"/>
    </row>
    <row r="680" spans="2:8" x14ac:dyDescent="0.3">
      <c r="B680" s="82"/>
      <c r="D680" s="83"/>
      <c r="E680" s="74"/>
      <c r="F680" s="74"/>
      <c r="G680" s="74"/>
      <c r="H680" s="74"/>
    </row>
    <row r="681" spans="2:8" x14ac:dyDescent="0.3">
      <c r="B681" s="82"/>
      <c r="D681" s="83"/>
      <c r="E681" s="74"/>
      <c r="F681" s="74"/>
      <c r="G681" s="74"/>
      <c r="H681" s="74"/>
    </row>
    <row r="682" spans="2:8" x14ac:dyDescent="0.3">
      <c r="B682" s="82"/>
      <c r="D682" s="83"/>
      <c r="E682" s="74"/>
      <c r="F682" s="74"/>
      <c r="G682" s="74"/>
      <c r="H682" s="74"/>
    </row>
    <row r="683" spans="2:8" x14ac:dyDescent="0.3">
      <c r="B683" s="82"/>
      <c r="D683" s="83"/>
      <c r="E683" s="74"/>
      <c r="F683" s="74"/>
      <c r="G683" s="74"/>
      <c r="H683" s="74"/>
    </row>
    <row r="684" spans="2:8" x14ac:dyDescent="0.3">
      <c r="B684" s="82"/>
      <c r="D684" s="83"/>
      <c r="E684" s="74"/>
      <c r="F684" s="74"/>
      <c r="G684" s="74"/>
      <c r="H684" s="74"/>
    </row>
    <row r="685" spans="2:8" x14ac:dyDescent="0.3">
      <c r="B685" s="82"/>
      <c r="D685" s="83"/>
      <c r="E685" s="74"/>
      <c r="F685" s="74"/>
      <c r="G685" s="74"/>
      <c r="H685" s="74"/>
    </row>
    <row r="686" spans="2:8" x14ac:dyDescent="0.3">
      <c r="B686" s="82"/>
      <c r="D686" s="83"/>
      <c r="E686" s="74"/>
      <c r="F686" s="74"/>
      <c r="G686" s="74"/>
      <c r="H686" s="74"/>
    </row>
    <row r="687" spans="2:8" x14ac:dyDescent="0.3">
      <c r="B687" s="82"/>
      <c r="D687" s="83"/>
      <c r="E687" s="74"/>
      <c r="F687" s="74"/>
      <c r="G687" s="74"/>
      <c r="H687" s="74"/>
    </row>
    <row r="688" spans="2:8" x14ac:dyDescent="0.3">
      <c r="B688" s="82"/>
      <c r="D688" s="83"/>
      <c r="E688" s="74"/>
      <c r="F688" s="74"/>
      <c r="G688" s="74"/>
      <c r="H688" s="74"/>
    </row>
    <row r="689" spans="2:8" x14ac:dyDescent="0.3">
      <c r="B689" s="82"/>
      <c r="D689" s="83"/>
      <c r="E689" s="74"/>
      <c r="F689" s="74"/>
      <c r="G689" s="74"/>
      <c r="H689" s="74"/>
    </row>
    <row r="690" spans="2:8" x14ac:dyDescent="0.3">
      <c r="B690" s="82"/>
      <c r="D690" s="83"/>
      <c r="E690" s="74"/>
      <c r="F690" s="74"/>
      <c r="G690" s="74"/>
      <c r="H690" s="74"/>
    </row>
    <row r="691" spans="2:8" x14ac:dyDescent="0.3">
      <c r="B691" s="82"/>
      <c r="D691" s="83"/>
      <c r="E691" s="74"/>
      <c r="F691" s="74"/>
      <c r="G691" s="74"/>
      <c r="H691" s="74"/>
    </row>
    <row r="692" spans="2:8" x14ac:dyDescent="0.3">
      <c r="B692" s="82"/>
      <c r="D692" s="83"/>
      <c r="E692" s="74"/>
      <c r="F692" s="74"/>
      <c r="G692" s="74"/>
      <c r="H692" s="74"/>
    </row>
    <row r="693" spans="2:8" x14ac:dyDescent="0.3">
      <c r="B693" s="82"/>
      <c r="D693" s="83"/>
      <c r="E693" s="74"/>
      <c r="F693" s="74"/>
      <c r="G693" s="74"/>
      <c r="H693" s="74"/>
    </row>
    <row r="694" spans="2:8" x14ac:dyDescent="0.3">
      <c r="B694" s="82"/>
      <c r="D694" s="83"/>
      <c r="E694" s="74"/>
      <c r="F694" s="74"/>
      <c r="G694" s="74"/>
      <c r="H694" s="74"/>
    </row>
    <row r="695" spans="2:8" x14ac:dyDescent="0.3">
      <c r="B695" s="82"/>
      <c r="D695" s="83"/>
      <c r="E695" s="74"/>
      <c r="F695" s="74"/>
      <c r="G695" s="74"/>
      <c r="H695" s="74"/>
    </row>
    <row r="696" spans="2:8" x14ac:dyDescent="0.3">
      <c r="B696" s="82"/>
      <c r="D696" s="83"/>
      <c r="E696" s="74"/>
      <c r="F696" s="74"/>
      <c r="G696" s="74"/>
      <c r="H696" s="74"/>
    </row>
    <row r="697" spans="2:8" x14ac:dyDescent="0.3">
      <c r="B697" s="82"/>
      <c r="D697" s="83"/>
      <c r="E697" s="74"/>
      <c r="F697" s="74"/>
      <c r="G697" s="74"/>
      <c r="H697" s="74"/>
    </row>
    <row r="698" spans="2:8" x14ac:dyDescent="0.3">
      <c r="B698" s="82"/>
      <c r="D698" s="83"/>
      <c r="E698" s="74"/>
      <c r="F698" s="74"/>
      <c r="G698" s="74"/>
      <c r="H698" s="74"/>
    </row>
    <row r="699" spans="2:8" x14ac:dyDescent="0.3">
      <c r="B699" s="82"/>
      <c r="D699" s="83"/>
      <c r="E699" s="74"/>
      <c r="F699" s="74"/>
      <c r="G699" s="74"/>
      <c r="H699" s="74"/>
    </row>
    <row r="700" spans="2:8" x14ac:dyDescent="0.3">
      <c r="B700" s="82"/>
      <c r="D700" s="83"/>
      <c r="E700" s="74"/>
      <c r="F700" s="74"/>
      <c r="G700" s="74"/>
      <c r="H700" s="74"/>
    </row>
    <row r="701" spans="2:8" x14ac:dyDescent="0.3">
      <c r="B701" s="82"/>
      <c r="D701" s="83"/>
      <c r="E701" s="74"/>
      <c r="F701" s="74"/>
      <c r="G701" s="74"/>
      <c r="H701" s="74"/>
    </row>
    <row r="702" spans="2:8" x14ac:dyDescent="0.3">
      <c r="B702" s="82"/>
      <c r="D702" s="83"/>
      <c r="E702" s="74"/>
      <c r="F702" s="74"/>
      <c r="G702" s="74"/>
      <c r="H702" s="74"/>
    </row>
    <row r="703" spans="2:8" x14ac:dyDescent="0.3">
      <c r="B703" s="82"/>
      <c r="D703" s="83"/>
      <c r="E703" s="74"/>
      <c r="F703" s="74"/>
      <c r="G703" s="74"/>
      <c r="H703" s="74"/>
    </row>
    <row r="704" spans="2:8" x14ac:dyDescent="0.3">
      <c r="B704" s="82"/>
      <c r="D704" s="83"/>
      <c r="E704" s="74"/>
      <c r="F704" s="74"/>
      <c r="G704" s="74"/>
      <c r="H704" s="74"/>
    </row>
    <row r="705" spans="2:8" x14ac:dyDescent="0.3">
      <c r="B705" s="82"/>
      <c r="D705" s="83"/>
      <c r="E705" s="74"/>
      <c r="F705" s="74"/>
      <c r="G705" s="74"/>
      <c r="H705" s="74"/>
    </row>
    <row r="706" spans="2:8" x14ac:dyDescent="0.3">
      <c r="B706" s="82"/>
      <c r="D706" s="83"/>
      <c r="E706" s="74"/>
      <c r="F706" s="74"/>
      <c r="G706" s="74"/>
      <c r="H706" s="74"/>
    </row>
    <row r="707" spans="2:8" x14ac:dyDescent="0.3">
      <c r="B707" s="82"/>
      <c r="D707" s="83"/>
      <c r="E707" s="74"/>
      <c r="F707" s="74"/>
      <c r="G707" s="74"/>
      <c r="H707" s="74"/>
    </row>
    <row r="708" spans="2:8" x14ac:dyDescent="0.3">
      <c r="B708" s="82"/>
      <c r="D708" s="83"/>
      <c r="E708" s="74"/>
      <c r="F708" s="74"/>
      <c r="G708" s="74"/>
      <c r="H708" s="74"/>
    </row>
    <row r="709" spans="2:8" x14ac:dyDescent="0.3">
      <c r="B709" s="82"/>
      <c r="D709" s="83"/>
      <c r="E709" s="74"/>
      <c r="F709" s="74"/>
      <c r="G709" s="74"/>
      <c r="H709" s="74"/>
    </row>
    <row r="710" spans="2:8" x14ac:dyDescent="0.3">
      <c r="B710" s="82"/>
      <c r="D710" s="83"/>
      <c r="E710" s="74"/>
      <c r="F710" s="74"/>
      <c r="G710" s="74"/>
      <c r="H710" s="74"/>
    </row>
    <row r="711" spans="2:8" x14ac:dyDescent="0.3">
      <c r="B711" s="82"/>
      <c r="D711" s="83"/>
      <c r="E711" s="74"/>
      <c r="F711" s="74"/>
      <c r="G711" s="74"/>
      <c r="H711" s="74"/>
    </row>
    <row r="712" spans="2:8" x14ac:dyDescent="0.3">
      <c r="B712" s="82"/>
      <c r="D712" s="83"/>
      <c r="E712" s="74"/>
      <c r="F712" s="74"/>
      <c r="G712" s="74"/>
      <c r="H712" s="74"/>
    </row>
    <row r="713" spans="2:8" x14ac:dyDescent="0.3">
      <c r="B713" s="82"/>
      <c r="D713" s="83"/>
      <c r="E713" s="74"/>
      <c r="F713" s="74"/>
      <c r="G713" s="74"/>
      <c r="H713" s="74"/>
    </row>
    <row r="714" spans="2:8" x14ac:dyDescent="0.3">
      <c r="B714" s="82"/>
      <c r="D714" s="83"/>
      <c r="E714" s="74"/>
      <c r="F714" s="74"/>
      <c r="G714" s="74"/>
      <c r="H714" s="74"/>
    </row>
    <row r="715" spans="2:8" x14ac:dyDescent="0.3">
      <c r="B715" s="82"/>
      <c r="D715" s="83"/>
      <c r="E715" s="74"/>
      <c r="F715" s="74"/>
      <c r="G715" s="74"/>
      <c r="H715" s="74"/>
    </row>
    <row r="716" spans="2:8" x14ac:dyDescent="0.3">
      <c r="B716" s="82"/>
      <c r="D716" s="83"/>
      <c r="E716" s="74"/>
      <c r="F716" s="74"/>
      <c r="G716" s="74"/>
      <c r="H716" s="74"/>
    </row>
    <row r="717" spans="2:8" x14ac:dyDescent="0.3">
      <c r="B717" s="82"/>
      <c r="D717" s="83"/>
      <c r="E717" s="74"/>
      <c r="F717" s="74"/>
      <c r="G717" s="74"/>
      <c r="H717" s="74"/>
    </row>
    <row r="718" spans="2:8" x14ac:dyDescent="0.3">
      <c r="B718" s="82"/>
      <c r="D718" s="83"/>
      <c r="E718" s="74"/>
      <c r="F718" s="74"/>
      <c r="G718" s="74"/>
      <c r="H718" s="74"/>
    </row>
    <row r="719" spans="2:8" x14ac:dyDescent="0.3">
      <c r="B719" s="82"/>
      <c r="D719" s="83"/>
      <c r="E719" s="74"/>
      <c r="F719" s="74"/>
      <c r="G719" s="74"/>
      <c r="H719" s="74"/>
    </row>
    <row r="720" spans="2:8" x14ac:dyDescent="0.3">
      <c r="B720" s="82"/>
      <c r="D720" s="83"/>
      <c r="E720" s="74"/>
      <c r="F720" s="74"/>
      <c r="G720" s="74"/>
      <c r="H720" s="74"/>
    </row>
    <row r="721" spans="2:8" x14ac:dyDescent="0.3">
      <c r="B721" s="82"/>
      <c r="D721" s="83"/>
      <c r="E721" s="74"/>
      <c r="F721" s="74"/>
      <c r="G721" s="74"/>
      <c r="H721" s="74"/>
    </row>
    <row r="722" spans="2:8" x14ac:dyDescent="0.3">
      <c r="B722" s="82"/>
      <c r="D722" s="83"/>
      <c r="E722" s="74"/>
      <c r="F722" s="74"/>
      <c r="G722" s="74"/>
      <c r="H722" s="74"/>
    </row>
    <row r="723" spans="2:8" x14ac:dyDescent="0.3">
      <c r="B723" s="82"/>
      <c r="D723" s="83"/>
      <c r="E723" s="74"/>
      <c r="F723" s="74"/>
      <c r="G723" s="74"/>
      <c r="H723" s="74"/>
    </row>
    <row r="724" spans="2:8" x14ac:dyDescent="0.3">
      <c r="B724" s="82"/>
      <c r="D724" s="83"/>
      <c r="E724" s="74"/>
      <c r="F724" s="74"/>
      <c r="G724" s="74"/>
      <c r="H724" s="74"/>
    </row>
    <row r="725" spans="2:8" x14ac:dyDescent="0.3">
      <c r="B725" s="82"/>
      <c r="D725" s="83"/>
      <c r="E725" s="74"/>
      <c r="F725" s="74"/>
      <c r="G725" s="74"/>
      <c r="H725" s="74"/>
    </row>
    <row r="726" spans="2:8" x14ac:dyDescent="0.3">
      <c r="B726" s="82"/>
      <c r="D726" s="83"/>
      <c r="E726" s="74"/>
      <c r="F726" s="74"/>
      <c r="G726" s="74"/>
      <c r="H726" s="74"/>
    </row>
    <row r="727" spans="2:8" x14ac:dyDescent="0.3">
      <c r="B727" s="82"/>
      <c r="D727" s="83"/>
      <c r="E727" s="74"/>
      <c r="F727" s="74"/>
      <c r="G727" s="74"/>
      <c r="H727" s="74"/>
    </row>
    <row r="728" spans="2:8" x14ac:dyDescent="0.3">
      <c r="B728" s="82"/>
      <c r="D728" s="83"/>
      <c r="E728" s="74"/>
      <c r="F728" s="74"/>
      <c r="G728" s="74"/>
      <c r="H728" s="74"/>
    </row>
    <row r="729" spans="2:8" x14ac:dyDescent="0.3">
      <c r="B729" s="82"/>
      <c r="D729" s="83"/>
      <c r="E729" s="74"/>
      <c r="F729" s="74"/>
      <c r="G729" s="74"/>
      <c r="H729" s="74"/>
    </row>
    <row r="730" spans="2:8" x14ac:dyDescent="0.3">
      <c r="B730" s="82"/>
      <c r="D730" s="83"/>
      <c r="E730" s="74"/>
      <c r="F730" s="74"/>
      <c r="G730" s="74"/>
      <c r="H730" s="74"/>
    </row>
    <row r="731" spans="2:8" x14ac:dyDescent="0.3">
      <c r="B731" s="82"/>
      <c r="D731" s="83"/>
      <c r="E731" s="74"/>
      <c r="F731" s="74"/>
      <c r="G731" s="74"/>
      <c r="H731" s="74"/>
    </row>
    <row r="732" spans="2:8" x14ac:dyDescent="0.3">
      <c r="B732" s="82"/>
      <c r="D732" s="83"/>
      <c r="E732" s="74"/>
      <c r="F732" s="74"/>
      <c r="G732" s="74"/>
      <c r="H732" s="74"/>
    </row>
    <row r="733" spans="2:8" x14ac:dyDescent="0.3">
      <c r="B733" s="82"/>
      <c r="D733" s="83"/>
      <c r="E733" s="74"/>
      <c r="F733" s="74"/>
      <c r="G733" s="74"/>
      <c r="H733" s="74"/>
    </row>
    <row r="734" spans="2:8" x14ac:dyDescent="0.3">
      <c r="B734" s="82"/>
      <c r="D734" s="83"/>
      <c r="E734" s="74"/>
      <c r="F734" s="74"/>
      <c r="G734" s="74"/>
      <c r="H734" s="74"/>
    </row>
    <row r="735" spans="2:8" x14ac:dyDescent="0.3">
      <c r="B735" s="82"/>
      <c r="D735" s="83"/>
      <c r="E735" s="74"/>
      <c r="F735" s="74"/>
      <c r="G735" s="74"/>
      <c r="H735" s="74"/>
    </row>
    <row r="736" spans="2:8" x14ac:dyDescent="0.3">
      <c r="B736" s="82"/>
      <c r="D736" s="83"/>
      <c r="E736" s="74"/>
      <c r="F736" s="74"/>
      <c r="G736" s="74"/>
      <c r="H736" s="74"/>
    </row>
    <row r="737" spans="2:8" x14ac:dyDescent="0.3">
      <c r="B737" s="82"/>
      <c r="D737" s="83"/>
      <c r="E737" s="74"/>
      <c r="F737" s="74"/>
      <c r="G737" s="74"/>
      <c r="H737" s="74"/>
    </row>
    <row r="738" spans="2:8" x14ac:dyDescent="0.3">
      <c r="B738" s="82"/>
      <c r="D738" s="83"/>
      <c r="E738" s="74"/>
      <c r="F738" s="74"/>
      <c r="G738" s="74"/>
      <c r="H738" s="74"/>
    </row>
    <row r="739" spans="2:8" x14ac:dyDescent="0.3">
      <c r="B739" s="82"/>
      <c r="D739" s="83"/>
      <c r="E739" s="74"/>
      <c r="F739" s="74"/>
      <c r="G739" s="74"/>
      <c r="H739" s="74"/>
    </row>
    <row r="740" spans="2:8" x14ac:dyDescent="0.3">
      <c r="B740" s="82"/>
      <c r="D740" s="83"/>
      <c r="E740" s="74"/>
      <c r="F740" s="74"/>
      <c r="G740" s="74"/>
      <c r="H740" s="74"/>
    </row>
    <row r="741" spans="2:8" x14ac:dyDescent="0.3">
      <c r="B741" s="82"/>
      <c r="D741" s="83"/>
      <c r="E741" s="74"/>
      <c r="F741" s="74"/>
      <c r="G741" s="74"/>
      <c r="H741" s="74"/>
    </row>
    <row r="742" spans="2:8" x14ac:dyDescent="0.3">
      <c r="B742" s="82"/>
      <c r="D742" s="83"/>
      <c r="E742" s="74"/>
      <c r="F742" s="74"/>
      <c r="G742" s="74"/>
      <c r="H742" s="74"/>
    </row>
    <row r="743" spans="2:8" x14ac:dyDescent="0.3">
      <c r="B743" s="82"/>
      <c r="D743" s="83"/>
      <c r="E743" s="74"/>
      <c r="F743" s="74"/>
      <c r="G743" s="74"/>
      <c r="H743" s="74"/>
    </row>
    <row r="744" spans="2:8" x14ac:dyDescent="0.3">
      <c r="B744" s="82"/>
      <c r="D744" s="83"/>
      <c r="E744" s="74"/>
      <c r="F744" s="74"/>
      <c r="G744" s="74"/>
      <c r="H744" s="74"/>
    </row>
    <row r="745" spans="2:8" x14ac:dyDescent="0.3">
      <c r="B745" s="82"/>
      <c r="D745" s="83"/>
      <c r="E745" s="74"/>
      <c r="F745" s="74"/>
      <c r="G745" s="74"/>
      <c r="H745" s="74"/>
    </row>
    <row r="746" spans="2:8" x14ac:dyDescent="0.3">
      <c r="B746" s="82"/>
      <c r="D746" s="83"/>
      <c r="E746" s="74"/>
      <c r="F746" s="74"/>
      <c r="G746" s="74"/>
      <c r="H746" s="74"/>
    </row>
    <row r="747" spans="2:8" x14ac:dyDescent="0.3">
      <c r="B747" s="82"/>
      <c r="D747" s="83"/>
      <c r="E747" s="74"/>
      <c r="F747" s="74"/>
      <c r="G747" s="74"/>
      <c r="H747" s="74"/>
    </row>
    <row r="748" spans="2:8" x14ac:dyDescent="0.3">
      <c r="B748" s="82"/>
      <c r="D748" s="83"/>
      <c r="E748" s="74"/>
      <c r="F748" s="74"/>
      <c r="G748" s="74"/>
      <c r="H748" s="74"/>
    </row>
    <row r="749" spans="2:8" x14ac:dyDescent="0.3">
      <c r="B749" s="82"/>
      <c r="D749" s="83"/>
      <c r="E749" s="74"/>
      <c r="F749" s="74"/>
      <c r="G749" s="74"/>
      <c r="H749" s="74"/>
    </row>
    <row r="750" spans="2:8" x14ac:dyDescent="0.3">
      <c r="B750" s="82"/>
      <c r="D750" s="83"/>
      <c r="E750" s="74"/>
      <c r="F750" s="74"/>
      <c r="G750" s="74"/>
      <c r="H750" s="74"/>
    </row>
    <row r="751" spans="2:8" x14ac:dyDescent="0.3">
      <c r="B751" s="82"/>
      <c r="D751" s="83"/>
      <c r="E751" s="74"/>
      <c r="F751" s="74"/>
      <c r="G751" s="74"/>
      <c r="H751" s="74"/>
    </row>
    <row r="752" spans="2:8" x14ac:dyDescent="0.3">
      <c r="B752" s="82"/>
      <c r="D752" s="83"/>
      <c r="E752" s="74"/>
      <c r="F752" s="74"/>
      <c r="G752" s="74"/>
      <c r="H752" s="74"/>
    </row>
    <row r="753" spans="2:8" x14ac:dyDescent="0.3">
      <c r="B753" s="82"/>
      <c r="D753" s="83"/>
      <c r="E753" s="74"/>
      <c r="F753" s="74"/>
      <c r="G753" s="74"/>
      <c r="H753" s="74"/>
    </row>
    <row r="754" spans="2:8" x14ac:dyDescent="0.3">
      <c r="B754" s="82"/>
      <c r="D754" s="83"/>
      <c r="E754" s="74"/>
      <c r="F754" s="74"/>
      <c r="G754" s="74"/>
      <c r="H754" s="74"/>
    </row>
    <row r="755" spans="2:8" x14ac:dyDescent="0.3">
      <c r="B755" s="82"/>
      <c r="D755" s="83"/>
      <c r="E755" s="74"/>
      <c r="F755" s="74"/>
      <c r="G755" s="74"/>
      <c r="H755" s="74"/>
    </row>
    <row r="756" spans="2:8" x14ac:dyDescent="0.3">
      <c r="B756" s="82"/>
      <c r="D756" s="83"/>
      <c r="E756" s="74"/>
      <c r="F756" s="74"/>
      <c r="G756" s="74"/>
      <c r="H756" s="74"/>
    </row>
    <row r="757" spans="2:8" x14ac:dyDescent="0.3">
      <c r="B757" s="82"/>
      <c r="D757" s="83"/>
      <c r="E757" s="74"/>
      <c r="F757" s="74"/>
      <c r="G757" s="74"/>
      <c r="H757" s="74"/>
    </row>
    <row r="758" spans="2:8" x14ac:dyDescent="0.3">
      <c r="B758" s="82"/>
      <c r="D758" s="83"/>
      <c r="E758" s="74"/>
      <c r="F758" s="74"/>
      <c r="G758" s="74"/>
      <c r="H758" s="74"/>
    </row>
    <row r="759" spans="2:8" x14ac:dyDescent="0.3">
      <c r="B759" s="82"/>
      <c r="D759" s="83"/>
      <c r="E759" s="74"/>
      <c r="F759" s="74"/>
      <c r="G759" s="74"/>
      <c r="H759" s="74"/>
    </row>
    <row r="760" spans="2:8" x14ac:dyDescent="0.3">
      <c r="B760" s="82"/>
      <c r="D760" s="83"/>
      <c r="E760" s="74"/>
      <c r="F760" s="74"/>
      <c r="G760" s="74"/>
      <c r="H760" s="74"/>
    </row>
    <row r="761" spans="2:8" x14ac:dyDescent="0.3">
      <c r="B761" s="82"/>
      <c r="D761" s="83"/>
      <c r="E761" s="74"/>
      <c r="F761" s="74"/>
      <c r="G761" s="74"/>
      <c r="H761" s="74"/>
    </row>
    <row r="762" spans="2:8" x14ac:dyDescent="0.3">
      <c r="B762" s="82"/>
      <c r="D762" s="83"/>
      <c r="E762" s="74"/>
      <c r="F762" s="74"/>
      <c r="G762" s="74"/>
      <c r="H762" s="74"/>
    </row>
    <row r="763" spans="2:8" x14ac:dyDescent="0.3">
      <c r="B763" s="82"/>
      <c r="D763" s="83"/>
      <c r="E763" s="74"/>
      <c r="F763" s="74"/>
      <c r="G763" s="74"/>
      <c r="H763" s="74"/>
    </row>
    <row r="764" spans="2:8" x14ac:dyDescent="0.3">
      <c r="B764" s="82"/>
      <c r="D764" s="83"/>
      <c r="E764" s="74"/>
      <c r="F764" s="74"/>
      <c r="G764" s="74"/>
      <c r="H764" s="74"/>
    </row>
    <row r="765" spans="2:8" x14ac:dyDescent="0.3">
      <c r="B765" s="82"/>
      <c r="D765" s="83"/>
      <c r="E765" s="74"/>
      <c r="F765" s="74"/>
      <c r="G765" s="74"/>
      <c r="H765" s="74"/>
    </row>
    <row r="766" spans="2:8" x14ac:dyDescent="0.3">
      <c r="B766" s="82"/>
      <c r="D766" s="83"/>
      <c r="E766" s="74"/>
      <c r="F766" s="74"/>
      <c r="G766" s="74"/>
      <c r="H766" s="74"/>
    </row>
    <row r="767" spans="2:8" x14ac:dyDescent="0.3">
      <c r="B767" s="82"/>
      <c r="D767" s="83"/>
      <c r="E767" s="74"/>
      <c r="F767" s="74"/>
      <c r="G767" s="74"/>
      <c r="H767" s="74"/>
    </row>
    <row r="768" spans="2:8" x14ac:dyDescent="0.3">
      <c r="B768" s="82"/>
      <c r="D768" s="83"/>
      <c r="E768" s="74"/>
      <c r="F768" s="74"/>
      <c r="G768" s="74"/>
      <c r="H768" s="74"/>
    </row>
    <row r="769" spans="2:8" x14ac:dyDescent="0.3">
      <c r="B769" s="82"/>
      <c r="D769" s="83"/>
      <c r="E769" s="74"/>
      <c r="F769" s="74"/>
      <c r="G769" s="74"/>
      <c r="H769" s="74"/>
    </row>
    <row r="770" spans="2:8" x14ac:dyDescent="0.3">
      <c r="B770" s="82"/>
      <c r="D770" s="83"/>
      <c r="E770" s="74"/>
      <c r="F770" s="74"/>
      <c r="G770" s="74"/>
      <c r="H770" s="74"/>
    </row>
    <row r="771" spans="2:8" x14ac:dyDescent="0.3">
      <c r="B771" s="82"/>
      <c r="D771" s="83"/>
      <c r="E771" s="74"/>
      <c r="F771" s="74"/>
      <c r="G771" s="74"/>
      <c r="H771" s="74"/>
    </row>
    <row r="772" spans="2:8" x14ac:dyDescent="0.3">
      <c r="B772" s="82"/>
      <c r="D772" s="83"/>
      <c r="E772" s="74"/>
      <c r="F772" s="74"/>
      <c r="G772" s="74"/>
      <c r="H772" s="74"/>
    </row>
    <row r="773" spans="2:8" x14ac:dyDescent="0.3">
      <c r="B773" s="82"/>
      <c r="D773" s="83"/>
      <c r="E773" s="74"/>
      <c r="F773" s="74"/>
      <c r="G773" s="74"/>
      <c r="H773" s="74"/>
    </row>
    <row r="774" spans="2:8" x14ac:dyDescent="0.3">
      <c r="B774" s="82"/>
      <c r="D774" s="83"/>
      <c r="E774" s="74"/>
      <c r="F774" s="74"/>
      <c r="G774" s="74"/>
      <c r="H774" s="74"/>
    </row>
    <row r="775" spans="2:8" x14ac:dyDescent="0.3">
      <c r="B775" s="82"/>
      <c r="D775" s="83"/>
      <c r="E775" s="74"/>
      <c r="F775" s="74"/>
      <c r="G775" s="74"/>
      <c r="H775" s="74"/>
    </row>
    <row r="776" spans="2:8" x14ac:dyDescent="0.3">
      <c r="B776" s="82"/>
      <c r="D776" s="83"/>
      <c r="E776" s="74"/>
      <c r="F776" s="74"/>
      <c r="G776" s="74"/>
      <c r="H776" s="74"/>
    </row>
    <row r="777" spans="2:8" x14ac:dyDescent="0.3">
      <c r="B777" s="82"/>
      <c r="D777" s="83"/>
      <c r="E777" s="74"/>
      <c r="F777" s="74"/>
      <c r="G777" s="74"/>
      <c r="H777" s="74"/>
    </row>
    <row r="778" spans="2:8" x14ac:dyDescent="0.3">
      <c r="B778" s="82"/>
      <c r="D778" s="83"/>
      <c r="E778" s="74"/>
      <c r="F778" s="74"/>
      <c r="G778" s="74"/>
      <c r="H778" s="74"/>
    </row>
    <row r="779" spans="2:8" x14ac:dyDescent="0.3">
      <c r="B779" s="82"/>
      <c r="D779" s="83"/>
      <c r="E779" s="74"/>
      <c r="F779" s="74"/>
      <c r="G779" s="74"/>
      <c r="H779" s="74"/>
    </row>
    <row r="780" spans="2:8" x14ac:dyDescent="0.3">
      <c r="B780" s="82"/>
      <c r="D780" s="83"/>
      <c r="E780" s="74"/>
      <c r="F780" s="74"/>
      <c r="G780" s="74"/>
      <c r="H780" s="74"/>
    </row>
    <row r="781" spans="2:8" x14ac:dyDescent="0.3">
      <c r="B781" s="82"/>
      <c r="D781" s="83"/>
      <c r="E781" s="74"/>
      <c r="F781" s="74"/>
      <c r="G781" s="74"/>
      <c r="H781" s="74"/>
    </row>
    <row r="782" spans="2:8" x14ac:dyDescent="0.3">
      <c r="B782" s="82"/>
      <c r="D782" s="83"/>
      <c r="E782" s="74"/>
      <c r="F782" s="74"/>
      <c r="G782" s="74"/>
      <c r="H782" s="74"/>
    </row>
    <row r="783" spans="2:8" x14ac:dyDescent="0.3">
      <c r="B783" s="82"/>
      <c r="D783" s="83"/>
      <c r="E783" s="74"/>
      <c r="F783" s="74"/>
      <c r="G783" s="74"/>
      <c r="H783" s="74"/>
    </row>
    <row r="784" spans="2:8" x14ac:dyDescent="0.3">
      <c r="B784" s="82"/>
      <c r="D784" s="83"/>
      <c r="E784" s="74"/>
      <c r="F784" s="74"/>
      <c r="G784" s="74"/>
      <c r="H784" s="74"/>
    </row>
    <row r="785" spans="2:8" x14ac:dyDescent="0.3">
      <c r="B785" s="82"/>
      <c r="D785" s="83"/>
      <c r="E785" s="74"/>
      <c r="F785" s="74"/>
      <c r="G785" s="74"/>
      <c r="H785" s="74"/>
    </row>
    <row r="786" spans="2:8" x14ac:dyDescent="0.3">
      <c r="B786" s="82"/>
      <c r="D786" s="83"/>
      <c r="E786" s="74"/>
      <c r="F786" s="74"/>
      <c r="G786" s="74"/>
      <c r="H786" s="74"/>
    </row>
    <row r="787" spans="2:8" x14ac:dyDescent="0.3">
      <c r="B787" s="82"/>
      <c r="D787" s="83"/>
      <c r="E787" s="74"/>
      <c r="F787" s="74"/>
      <c r="G787" s="74"/>
      <c r="H787" s="74"/>
    </row>
    <row r="788" spans="2:8" x14ac:dyDescent="0.3">
      <c r="B788" s="82"/>
      <c r="D788" s="83"/>
      <c r="E788" s="74"/>
      <c r="F788" s="74"/>
      <c r="G788" s="74"/>
      <c r="H788" s="74"/>
    </row>
    <row r="789" spans="2:8" x14ac:dyDescent="0.3">
      <c r="B789" s="82"/>
      <c r="D789" s="83"/>
      <c r="E789" s="74"/>
      <c r="F789" s="74"/>
      <c r="G789" s="74"/>
      <c r="H789" s="74"/>
    </row>
    <row r="790" spans="2:8" x14ac:dyDescent="0.3">
      <c r="B790" s="82"/>
      <c r="D790" s="83"/>
      <c r="E790" s="74"/>
      <c r="F790" s="74"/>
      <c r="G790" s="74"/>
      <c r="H790" s="74"/>
    </row>
    <row r="791" spans="2:8" x14ac:dyDescent="0.3">
      <c r="B791" s="82"/>
      <c r="D791" s="83"/>
      <c r="E791" s="74"/>
      <c r="F791" s="74"/>
      <c r="G791" s="74"/>
      <c r="H791" s="74"/>
    </row>
    <row r="792" spans="2:8" x14ac:dyDescent="0.3">
      <c r="B792" s="82"/>
      <c r="D792" s="83"/>
      <c r="E792" s="74"/>
      <c r="F792" s="74"/>
      <c r="G792" s="74"/>
      <c r="H792" s="74"/>
    </row>
    <row r="793" spans="2:8" x14ac:dyDescent="0.3">
      <c r="B793" s="82"/>
      <c r="D793" s="83"/>
      <c r="E793" s="74"/>
      <c r="F793" s="74"/>
      <c r="G793" s="74"/>
      <c r="H793" s="74"/>
    </row>
    <row r="794" spans="2:8" x14ac:dyDescent="0.3">
      <c r="B794" s="82"/>
      <c r="D794" s="83"/>
      <c r="E794" s="74"/>
      <c r="F794" s="74"/>
      <c r="G794" s="74"/>
      <c r="H794" s="74"/>
    </row>
    <row r="795" spans="2:8" x14ac:dyDescent="0.3">
      <c r="B795" s="82"/>
      <c r="D795" s="83"/>
      <c r="E795" s="74"/>
      <c r="F795" s="74"/>
      <c r="G795" s="74"/>
      <c r="H795" s="74"/>
    </row>
    <row r="796" spans="2:8" x14ac:dyDescent="0.3">
      <c r="B796" s="82"/>
      <c r="D796" s="83"/>
      <c r="E796" s="74"/>
      <c r="F796" s="74"/>
      <c r="G796" s="74"/>
      <c r="H796" s="74"/>
    </row>
    <row r="797" spans="2:8" x14ac:dyDescent="0.3">
      <c r="B797" s="82"/>
      <c r="D797" s="83"/>
      <c r="E797" s="74"/>
      <c r="F797" s="74"/>
      <c r="G797" s="74"/>
      <c r="H797" s="74"/>
    </row>
    <row r="798" spans="2:8" x14ac:dyDescent="0.3">
      <c r="B798" s="82"/>
      <c r="D798" s="83"/>
      <c r="E798" s="74"/>
      <c r="F798" s="74"/>
      <c r="G798" s="74"/>
      <c r="H798" s="74"/>
    </row>
    <row r="799" spans="2:8" x14ac:dyDescent="0.3">
      <c r="B799" s="82"/>
      <c r="D799" s="83"/>
      <c r="E799" s="74"/>
      <c r="F799" s="74"/>
      <c r="G799" s="74"/>
      <c r="H799" s="74"/>
    </row>
    <row r="800" spans="2:8" x14ac:dyDescent="0.3">
      <c r="B800" s="82"/>
      <c r="D800" s="83"/>
      <c r="E800" s="74"/>
      <c r="F800" s="74"/>
      <c r="G800" s="74"/>
      <c r="H800" s="74"/>
    </row>
    <row r="801" spans="2:8" x14ac:dyDescent="0.3">
      <c r="B801" s="82"/>
      <c r="D801" s="83"/>
      <c r="E801" s="74"/>
      <c r="F801" s="74"/>
      <c r="G801" s="74"/>
      <c r="H801" s="74"/>
    </row>
    <row r="802" spans="2:8" x14ac:dyDescent="0.3">
      <c r="B802" s="82"/>
      <c r="D802" s="83"/>
      <c r="E802" s="74"/>
      <c r="F802" s="74"/>
      <c r="G802" s="74"/>
      <c r="H802" s="74"/>
    </row>
    <row r="803" spans="2:8" x14ac:dyDescent="0.3">
      <c r="B803" s="82"/>
      <c r="D803" s="83"/>
      <c r="E803" s="74"/>
      <c r="F803" s="74"/>
      <c r="G803" s="74"/>
      <c r="H803" s="74"/>
    </row>
    <row r="804" spans="2:8" x14ac:dyDescent="0.3">
      <c r="B804" s="82"/>
      <c r="D804" s="83"/>
      <c r="E804" s="74"/>
      <c r="F804" s="74"/>
      <c r="G804" s="74"/>
      <c r="H804" s="74"/>
    </row>
    <row r="805" spans="2:8" x14ac:dyDescent="0.3">
      <c r="B805" s="82"/>
      <c r="D805" s="83"/>
      <c r="E805" s="74"/>
      <c r="F805" s="74"/>
      <c r="G805" s="74"/>
      <c r="H805" s="74"/>
    </row>
    <row r="806" spans="2:8" x14ac:dyDescent="0.3">
      <c r="B806" s="82"/>
      <c r="D806" s="83"/>
      <c r="E806" s="74"/>
      <c r="F806" s="74"/>
      <c r="G806" s="74"/>
      <c r="H806" s="74"/>
    </row>
    <row r="807" spans="2:8" x14ac:dyDescent="0.3">
      <c r="B807" s="82"/>
      <c r="D807" s="83"/>
      <c r="E807" s="74"/>
      <c r="F807" s="74"/>
      <c r="G807" s="74"/>
      <c r="H807" s="74"/>
    </row>
    <row r="808" spans="2:8" x14ac:dyDescent="0.3">
      <c r="B808" s="82"/>
      <c r="D808" s="83"/>
      <c r="E808" s="74"/>
      <c r="F808" s="74"/>
      <c r="G808" s="74"/>
      <c r="H808" s="74"/>
    </row>
    <row r="809" spans="2:8" x14ac:dyDescent="0.3">
      <c r="B809" s="82"/>
      <c r="D809" s="83"/>
      <c r="E809" s="74"/>
      <c r="F809" s="74"/>
      <c r="G809" s="74"/>
      <c r="H809" s="74"/>
    </row>
    <row r="810" spans="2:8" x14ac:dyDescent="0.3">
      <c r="B810" s="82"/>
      <c r="D810" s="83"/>
      <c r="E810" s="74"/>
      <c r="F810" s="74"/>
      <c r="G810" s="74"/>
      <c r="H810" s="74"/>
    </row>
    <row r="811" spans="2:8" x14ac:dyDescent="0.3">
      <c r="B811" s="82"/>
      <c r="D811" s="83"/>
      <c r="E811" s="74"/>
      <c r="F811" s="74"/>
      <c r="G811" s="74"/>
      <c r="H811" s="74"/>
    </row>
    <row r="812" spans="2:8" x14ac:dyDescent="0.3">
      <c r="B812" s="82"/>
      <c r="D812" s="83"/>
      <c r="E812" s="74"/>
      <c r="F812" s="74"/>
      <c r="G812" s="74"/>
      <c r="H812" s="74"/>
    </row>
    <row r="813" spans="2:8" x14ac:dyDescent="0.3">
      <c r="B813" s="82"/>
      <c r="D813" s="83"/>
      <c r="E813" s="74"/>
      <c r="F813" s="74"/>
      <c r="G813" s="74"/>
      <c r="H813" s="74"/>
    </row>
    <row r="814" spans="2:8" x14ac:dyDescent="0.3">
      <c r="B814" s="82"/>
      <c r="D814" s="83"/>
      <c r="E814" s="74"/>
      <c r="F814" s="74"/>
      <c r="G814" s="74"/>
      <c r="H814" s="74"/>
    </row>
    <row r="815" spans="2:8" x14ac:dyDescent="0.3">
      <c r="B815" s="82"/>
      <c r="D815" s="83"/>
      <c r="E815" s="74"/>
      <c r="F815" s="74"/>
      <c r="G815" s="74"/>
      <c r="H815" s="74"/>
    </row>
    <row r="816" spans="2:8" x14ac:dyDescent="0.3">
      <c r="B816" s="82"/>
      <c r="D816" s="83"/>
      <c r="E816" s="74"/>
      <c r="F816" s="74"/>
      <c r="G816" s="74"/>
      <c r="H816" s="74"/>
    </row>
    <row r="817" spans="2:8" x14ac:dyDescent="0.3">
      <c r="B817" s="82"/>
      <c r="D817" s="83"/>
      <c r="E817" s="74"/>
      <c r="F817" s="74"/>
      <c r="G817" s="74"/>
      <c r="H817" s="74"/>
    </row>
    <row r="818" spans="2:8" x14ac:dyDescent="0.3">
      <c r="B818" s="82"/>
      <c r="D818" s="83"/>
      <c r="E818" s="74"/>
      <c r="F818" s="74"/>
      <c r="G818" s="74"/>
      <c r="H818" s="74"/>
    </row>
    <row r="819" spans="2:8" x14ac:dyDescent="0.3">
      <c r="B819" s="82"/>
      <c r="D819" s="83"/>
      <c r="E819" s="74"/>
      <c r="F819" s="74"/>
      <c r="G819" s="74"/>
      <c r="H819" s="74"/>
    </row>
    <row r="820" spans="2:8" x14ac:dyDescent="0.3">
      <c r="B820" s="82"/>
      <c r="D820" s="83"/>
      <c r="E820" s="74"/>
      <c r="F820" s="74"/>
      <c r="G820" s="74"/>
      <c r="H820" s="74"/>
    </row>
    <row r="821" spans="2:8" x14ac:dyDescent="0.3">
      <c r="B821" s="82"/>
      <c r="D821" s="83"/>
      <c r="E821" s="74"/>
      <c r="F821" s="74"/>
      <c r="G821" s="74"/>
      <c r="H821" s="74"/>
    </row>
    <row r="822" spans="2:8" x14ac:dyDescent="0.3">
      <c r="B822" s="82"/>
      <c r="D822" s="83"/>
      <c r="E822" s="74"/>
      <c r="F822" s="74"/>
      <c r="G822" s="74"/>
      <c r="H822" s="74"/>
    </row>
    <row r="823" spans="2:8" x14ac:dyDescent="0.3">
      <c r="B823" s="82"/>
      <c r="D823" s="83"/>
      <c r="E823" s="74"/>
      <c r="F823" s="74"/>
      <c r="G823" s="74"/>
      <c r="H823" s="74"/>
    </row>
    <row r="824" spans="2:8" x14ac:dyDescent="0.3">
      <c r="B824" s="82"/>
      <c r="D824" s="83"/>
      <c r="E824" s="74"/>
      <c r="F824" s="74"/>
      <c r="G824" s="74"/>
      <c r="H824" s="74"/>
    </row>
    <row r="825" spans="2:8" x14ac:dyDescent="0.3">
      <c r="B825" s="82"/>
      <c r="D825" s="83"/>
      <c r="E825" s="74"/>
      <c r="F825" s="74"/>
      <c r="G825" s="74"/>
      <c r="H825" s="74"/>
    </row>
    <row r="826" spans="2:8" x14ac:dyDescent="0.3">
      <c r="B826" s="82"/>
      <c r="D826" s="83"/>
      <c r="E826" s="74"/>
      <c r="F826" s="74"/>
      <c r="G826" s="74"/>
      <c r="H826" s="74"/>
    </row>
    <row r="827" spans="2:8" x14ac:dyDescent="0.3">
      <c r="B827" s="82"/>
      <c r="D827" s="83"/>
      <c r="E827" s="74"/>
      <c r="F827" s="74"/>
      <c r="G827" s="74"/>
      <c r="H827" s="74"/>
    </row>
    <row r="828" spans="2:8" x14ac:dyDescent="0.3">
      <c r="B828" s="82"/>
      <c r="D828" s="83"/>
      <c r="E828" s="74"/>
      <c r="F828" s="74"/>
      <c r="G828" s="74"/>
      <c r="H828" s="74"/>
    </row>
    <row r="829" spans="2:8" x14ac:dyDescent="0.3">
      <c r="B829" s="82"/>
      <c r="D829" s="83"/>
      <c r="E829" s="74"/>
      <c r="F829" s="74"/>
      <c r="G829" s="74"/>
      <c r="H829" s="74"/>
    </row>
    <row r="830" spans="2:8" x14ac:dyDescent="0.3">
      <c r="B830" s="82"/>
      <c r="D830" s="83"/>
      <c r="E830" s="74"/>
      <c r="F830" s="74"/>
      <c r="G830" s="74"/>
      <c r="H830" s="74"/>
    </row>
    <row r="831" spans="2:8" x14ac:dyDescent="0.3">
      <c r="B831" s="82"/>
      <c r="D831" s="83"/>
      <c r="E831" s="74"/>
      <c r="F831" s="74"/>
      <c r="G831" s="74"/>
      <c r="H831" s="74"/>
    </row>
    <row r="832" spans="2:8" x14ac:dyDescent="0.3">
      <c r="B832" s="82"/>
      <c r="D832" s="83"/>
      <c r="E832" s="74"/>
      <c r="F832" s="74"/>
      <c r="G832" s="74"/>
      <c r="H832" s="74"/>
    </row>
    <row r="833" spans="2:8" x14ac:dyDescent="0.3">
      <c r="B833" s="82"/>
      <c r="D833" s="83"/>
      <c r="E833" s="74"/>
      <c r="F833" s="74"/>
      <c r="G833" s="74"/>
      <c r="H833" s="74"/>
    </row>
    <row r="834" spans="2:8" x14ac:dyDescent="0.3">
      <c r="B834" s="82"/>
      <c r="D834" s="83"/>
      <c r="E834" s="74"/>
      <c r="F834" s="74"/>
      <c r="G834" s="74"/>
      <c r="H834" s="74"/>
    </row>
    <row r="835" spans="2:8" x14ac:dyDescent="0.3">
      <c r="B835" s="82"/>
      <c r="D835" s="83"/>
      <c r="E835" s="74"/>
      <c r="F835" s="74"/>
      <c r="G835" s="74"/>
      <c r="H835" s="74"/>
    </row>
    <row r="836" spans="2:8" x14ac:dyDescent="0.3">
      <c r="B836" s="82"/>
      <c r="D836" s="83"/>
      <c r="E836" s="74"/>
      <c r="F836" s="74"/>
      <c r="G836" s="74"/>
      <c r="H836" s="74"/>
    </row>
    <row r="837" spans="2:8" x14ac:dyDescent="0.3">
      <c r="B837" s="82"/>
      <c r="D837" s="83"/>
      <c r="E837" s="74"/>
      <c r="F837" s="74"/>
      <c r="G837" s="74"/>
      <c r="H837" s="74"/>
    </row>
    <row r="838" spans="2:8" x14ac:dyDescent="0.3">
      <c r="B838" s="82"/>
      <c r="D838" s="83"/>
      <c r="E838" s="74"/>
      <c r="F838" s="74"/>
      <c r="G838" s="74"/>
      <c r="H838" s="74"/>
    </row>
    <row r="839" spans="2:8" x14ac:dyDescent="0.3">
      <c r="B839" s="82"/>
      <c r="D839" s="83"/>
      <c r="E839" s="74"/>
      <c r="F839" s="74"/>
      <c r="G839" s="74"/>
      <c r="H839" s="74"/>
    </row>
    <row r="840" spans="2:8" x14ac:dyDescent="0.3">
      <c r="B840" s="82"/>
      <c r="D840" s="83"/>
      <c r="E840" s="74"/>
      <c r="F840" s="74"/>
      <c r="G840" s="74"/>
      <c r="H840" s="74"/>
    </row>
    <row r="841" spans="2:8" x14ac:dyDescent="0.3">
      <c r="B841" s="82"/>
      <c r="D841" s="83"/>
      <c r="E841" s="74"/>
      <c r="F841" s="74"/>
      <c r="G841" s="74"/>
      <c r="H841" s="74"/>
    </row>
    <row r="842" spans="2:8" x14ac:dyDescent="0.3">
      <c r="B842" s="82"/>
      <c r="D842" s="83"/>
      <c r="E842" s="74"/>
      <c r="F842" s="74"/>
      <c r="G842" s="74"/>
      <c r="H842" s="74"/>
    </row>
    <row r="843" spans="2:8" x14ac:dyDescent="0.3">
      <c r="B843" s="82"/>
      <c r="D843" s="83"/>
      <c r="E843" s="74"/>
      <c r="F843" s="74"/>
      <c r="G843" s="74"/>
      <c r="H843" s="74"/>
    </row>
    <row r="844" spans="2:8" x14ac:dyDescent="0.3">
      <c r="B844" s="82"/>
      <c r="D844" s="83"/>
      <c r="E844" s="74"/>
      <c r="F844" s="74"/>
      <c r="G844" s="74"/>
      <c r="H844" s="74"/>
    </row>
    <row r="845" spans="2:8" x14ac:dyDescent="0.3">
      <c r="B845" s="82"/>
      <c r="D845" s="83"/>
      <c r="E845" s="74"/>
      <c r="F845" s="74"/>
      <c r="G845" s="74"/>
      <c r="H845" s="74"/>
    </row>
    <row r="846" spans="2:8" x14ac:dyDescent="0.3">
      <c r="B846" s="82"/>
      <c r="D846" s="83"/>
      <c r="E846" s="74"/>
      <c r="F846" s="74"/>
      <c r="G846" s="74"/>
      <c r="H846" s="74"/>
    </row>
    <row r="847" spans="2:8" x14ac:dyDescent="0.3">
      <c r="B847" s="82"/>
      <c r="D847" s="83"/>
      <c r="E847" s="74"/>
      <c r="F847" s="74"/>
      <c r="G847" s="74"/>
      <c r="H847" s="74"/>
    </row>
    <row r="848" spans="2:8" x14ac:dyDescent="0.3">
      <c r="B848" s="82"/>
      <c r="D848" s="83"/>
      <c r="E848" s="74"/>
      <c r="F848" s="74"/>
      <c r="G848" s="74"/>
      <c r="H848" s="74"/>
    </row>
    <row r="849" spans="2:8" x14ac:dyDescent="0.3">
      <c r="B849" s="82"/>
      <c r="D849" s="83"/>
      <c r="E849" s="74"/>
      <c r="F849" s="74"/>
      <c r="G849" s="74"/>
      <c r="H849" s="74"/>
    </row>
    <row r="850" spans="2:8" x14ac:dyDescent="0.3">
      <c r="B850" s="82"/>
      <c r="D850" s="83"/>
      <c r="E850" s="74"/>
      <c r="F850" s="74"/>
      <c r="G850" s="74"/>
      <c r="H850" s="74"/>
    </row>
    <row r="851" spans="2:8" x14ac:dyDescent="0.3">
      <c r="B851" s="82"/>
      <c r="D851" s="83"/>
      <c r="E851" s="74"/>
      <c r="F851" s="74"/>
      <c r="G851" s="74"/>
      <c r="H851" s="74"/>
    </row>
    <row r="852" spans="2:8" x14ac:dyDescent="0.3">
      <c r="B852" s="82"/>
      <c r="D852" s="83"/>
      <c r="E852" s="74"/>
      <c r="F852" s="74"/>
      <c r="G852" s="74"/>
      <c r="H852" s="74"/>
    </row>
    <row r="853" spans="2:8" x14ac:dyDescent="0.3">
      <c r="B853" s="82"/>
      <c r="D853" s="83"/>
      <c r="E853" s="74"/>
      <c r="F853" s="74"/>
      <c r="G853" s="74"/>
      <c r="H853" s="74"/>
    </row>
    <row r="854" spans="2:8" x14ac:dyDescent="0.3">
      <c r="B854" s="82"/>
      <c r="D854" s="83"/>
      <c r="E854" s="74"/>
      <c r="F854" s="74"/>
      <c r="G854" s="74"/>
      <c r="H854" s="74"/>
    </row>
    <row r="855" spans="2:8" x14ac:dyDescent="0.3">
      <c r="B855" s="82"/>
      <c r="D855" s="83"/>
      <c r="E855" s="74"/>
      <c r="F855" s="74"/>
      <c r="G855" s="74"/>
      <c r="H855" s="74"/>
    </row>
    <row r="856" spans="2:8" x14ac:dyDescent="0.3">
      <c r="B856" s="82"/>
      <c r="D856" s="83"/>
      <c r="E856" s="74"/>
      <c r="F856" s="74"/>
      <c r="G856" s="74"/>
      <c r="H856" s="74"/>
    </row>
    <row r="857" spans="2:8" x14ac:dyDescent="0.3">
      <c r="B857" s="82"/>
      <c r="D857" s="83"/>
      <c r="E857" s="74"/>
      <c r="F857" s="74"/>
      <c r="G857" s="74"/>
      <c r="H857" s="74"/>
    </row>
    <row r="858" spans="2:8" x14ac:dyDescent="0.3">
      <c r="B858" s="82"/>
      <c r="D858" s="83"/>
      <c r="E858" s="74"/>
      <c r="F858" s="74"/>
      <c r="G858" s="74"/>
      <c r="H858" s="74"/>
    </row>
    <row r="859" spans="2:8" x14ac:dyDescent="0.3">
      <c r="B859" s="82"/>
      <c r="D859" s="83"/>
      <c r="E859" s="74"/>
      <c r="F859" s="74"/>
      <c r="G859" s="74"/>
      <c r="H859" s="74"/>
    </row>
    <row r="860" spans="2:8" x14ac:dyDescent="0.3">
      <c r="B860" s="82"/>
      <c r="D860" s="83"/>
      <c r="E860" s="74"/>
      <c r="F860" s="74"/>
      <c r="G860" s="74"/>
      <c r="H860" s="74"/>
    </row>
    <row r="861" spans="2:8" x14ac:dyDescent="0.3">
      <c r="B861" s="82"/>
      <c r="D861" s="83"/>
      <c r="E861" s="74"/>
      <c r="F861" s="74"/>
      <c r="G861" s="74"/>
      <c r="H861" s="74"/>
    </row>
    <row r="862" spans="2:8" x14ac:dyDescent="0.3">
      <c r="B862" s="82"/>
      <c r="D862" s="83"/>
      <c r="E862" s="74"/>
      <c r="F862" s="74"/>
      <c r="G862" s="74"/>
      <c r="H862" s="74"/>
    </row>
    <row r="863" spans="2:8" x14ac:dyDescent="0.3">
      <c r="B863" s="82"/>
      <c r="D863" s="83"/>
      <c r="E863" s="74"/>
      <c r="F863" s="74"/>
      <c r="G863" s="74"/>
      <c r="H863" s="74"/>
    </row>
    <row r="864" spans="2:8" x14ac:dyDescent="0.3">
      <c r="B864" s="82"/>
      <c r="D864" s="83"/>
      <c r="E864" s="74"/>
      <c r="F864" s="74"/>
      <c r="G864" s="74"/>
      <c r="H864" s="74"/>
    </row>
    <row r="865" spans="2:8" x14ac:dyDescent="0.3">
      <c r="B865" s="82"/>
      <c r="D865" s="83"/>
      <c r="E865" s="74"/>
      <c r="F865" s="74"/>
      <c r="G865" s="74"/>
      <c r="H865" s="74"/>
    </row>
    <row r="866" spans="2:8" x14ac:dyDescent="0.3">
      <c r="B866" s="82"/>
      <c r="D866" s="83"/>
      <c r="E866" s="74"/>
      <c r="F866" s="74"/>
      <c r="G866" s="74"/>
      <c r="H866" s="74"/>
    </row>
    <row r="867" spans="2:8" x14ac:dyDescent="0.3">
      <c r="B867" s="82"/>
      <c r="D867" s="83"/>
      <c r="E867" s="74"/>
      <c r="F867" s="74"/>
      <c r="G867" s="74"/>
      <c r="H867" s="74"/>
    </row>
    <row r="868" spans="2:8" x14ac:dyDescent="0.3">
      <c r="B868" s="82"/>
      <c r="D868" s="83"/>
      <c r="E868" s="74"/>
      <c r="F868" s="74"/>
      <c r="G868" s="74"/>
      <c r="H868" s="74"/>
    </row>
    <row r="869" spans="2:8" x14ac:dyDescent="0.3">
      <c r="B869" s="82"/>
      <c r="D869" s="83"/>
      <c r="E869" s="74"/>
      <c r="F869" s="74"/>
      <c r="G869" s="74"/>
      <c r="H869" s="74"/>
    </row>
    <row r="870" spans="2:8" x14ac:dyDescent="0.3">
      <c r="B870" s="82"/>
      <c r="D870" s="83"/>
      <c r="E870" s="74"/>
      <c r="F870" s="74"/>
      <c r="G870" s="74"/>
      <c r="H870" s="74"/>
    </row>
    <row r="871" spans="2:8" x14ac:dyDescent="0.3">
      <c r="B871" s="82"/>
      <c r="D871" s="83"/>
      <c r="E871" s="74"/>
      <c r="F871" s="74"/>
      <c r="G871" s="74"/>
      <c r="H871" s="74"/>
    </row>
    <row r="872" spans="2:8" x14ac:dyDescent="0.3">
      <c r="B872" s="82"/>
      <c r="D872" s="83"/>
      <c r="E872" s="74"/>
      <c r="F872" s="74"/>
      <c r="G872" s="74"/>
      <c r="H872" s="74"/>
    </row>
    <row r="873" spans="2:8" x14ac:dyDescent="0.3">
      <c r="B873" s="82"/>
      <c r="D873" s="83"/>
      <c r="E873" s="74"/>
      <c r="F873" s="74"/>
      <c r="G873" s="74"/>
      <c r="H873" s="74"/>
    </row>
    <row r="874" spans="2:8" x14ac:dyDescent="0.3">
      <c r="B874" s="82"/>
      <c r="D874" s="83"/>
      <c r="E874" s="74"/>
      <c r="F874" s="74"/>
      <c r="G874" s="74"/>
      <c r="H874" s="74"/>
    </row>
    <row r="875" spans="2:8" x14ac:dyDescent="0.3">
      <c r="B875" s="82"/>
      <c r="D875" s="83"/>
      <c r="E875" s="74"/>
      <c r="F875" s="74"/>
      <c r="G875" s="74"/>
      <c r="H875" s="74"/>
    </row>
    <row r="876" spans="2:8" x14ac:dyDescent="0.3">
      <c r="B876" s="82"/>
      <c r="D876" s="83"/>
      <c r="E876" s="74"/>
      <c r="F876" s="74"/>
      <c r="G876" s="74"/>
      <c r="H876" s="74"/>
    </row>
    <row r="877" spans="2:8" x14ac:dyDescent="0.3">
      <c r="B877" s="82"/>
      <c r="D877" s="83"/>
      <c r="E877" s="74"/>
      <c r="F877" s="74"/>
      <c r="G877" s="74"/>
      <c r="H877" s="74"/>
    </row>
    <row r="878" spans="2:8" x14ac:dyDescent="0.3">
      <c r="B878" s="82"/>
      <c r="D878" s="83"/>
      <c r="E878" s="74"/>
      <c r="F878" s="74"/>
      <c r="G878" s="74"/>
      <c r="H878" s="74"/>
    </row>
    <row r="879" spans="2:8" x14ac:dyDescent="0.3">
      <c r="B879" s="82"/>
      <c r="D879" s="83"/>
      <c r="E879" s="74"/>
      <c r="F879" s="74"/>
      <c r="G879" s="74"/>
      <c r="H879" s="74"/>
    </row>
    <row r="880" spans="2:8" x14ac:dyDescent="0.3">
      <c r="B880" s="82"/>
      <c r="D880" s="83"/>
      <c r="E880" s="74"/>
      <c r="F880" s="74"/>
      <c r="G880" s="74"/>
      <c r="H880" s="74"/>
    </row>
    <row r="881" spans="2:8" x14ac:dyDescent="0.3">
      <c r="B881" s="82"/>
      <c r="D881" s="83"/>
      <c r="E881" s="74"/>
      <c r="F881" s="74"/>
      <c r="G881" s="74"/>
      <c r="H881" s="74"/>
    </row>
    <row r="882" spans="2:8" x14ac:dyDescent="0.3">
      <c r="B882" s="82"/>
      <c r="D882" s="83"/>
      <c r="E882" s="74"/>
      <c r="F882" s="74"/>
      <c r="G882" s="74"/>
      <c r="H882" s="74"/>
    </row>
    <row r="883" spans="2:8" x14ac:dyDescent="0.3">
      <c r="B883" s="82"/>
      <c r="D883" s="83"/>
      <c r="E883" s="74"/>
      <c r="F883" s="74"/>
      <c r="G883" s="74"/>
      <c r="H883" s="74"/>
    </row>
    <row r="884" spans="2:8" x14ac:dyDescent="0.3">
      <c r="B884" s="82"/>
      <c r="D884" s="83"/>
      <c r="E884" s="74"/>
      <c r="F884" s="74"/>
      <c r="G884" s="74"/>
      <c r="H884" s="74"/>
    </row>
    <row r="885" spans="2:8" x14ac:dyDescent="0.3">
      <c r="B885" s="82"/>
      <c r="D885" s="83"/>
      <c r="E885" s="74"/>
      <c r="F885" s="74"/>
      <c r="G885" s="74"/>
      <c r="H885" s="74"/>
    </row>
    <row r="886" spans="2:8" x14ac:dyDescent="0.3">
      <c r="B886" s="82"/>
      <c r="D886" s="83"/>
      <c r="E886" s="74"/>
      <c r="F886" s="74"/>
      <c r="G886" s="74"/>
      <c r="H886" s="74"/>
    </row>
    <row r="887" spans="2:8" x14ac:dyDescent="0.3">
      <c r="B887" s="82"/>
      <c r="D887" s="83"/>
      <c r="E887" s="74"/>
      <c r="F887" s="74"/>
      <c r="G887" s="74"/>
      <c r="H887" s="74"/>
    </row>
    <row r="888" spans="2:8" x14ac:dyDescent="0.3">
      <c r="B888" s="82"/>
      <c r="D888" s="83"/>
      <c r="E888" s="74"/>
      <c r="F888" s="74"/>
      <c r="G888" s="74"/>
      <c r="H888" s="74"/>
    </row>
    <row r="889" spans="2:8" x14ac:dyDescent="0.3">
      <c r="B889" s="82"/>
      <c r="D889" s="83"/>
      <c r="E889" s="74"/>
      <c r="F889" s="74"/>
      <c r="G889" s="74"/>
      <c r="H889" s="74"/>
    </row>
    <row r="890" spans="2:8" x14ac:dyDescent="0.3">
      <c r="B890" s="82"/>
      <c r="D890" s="83"/>
      <c r="E890" s="74"/>
      <c r="F890" s="74"/>
      <c r="G890" s="74"/>
      <c r="H890" s="74"/>
    </row>
    <row r="891" spans="2:8" x14ac:dyDescent="0.3">
      <c r="B891" s="82"/>
      <c r="D891" s="83"/>
      <c r="E891" s="74"/>
      <c r="F891" s="74"/>
      <c r="G891" s="74"/>
      <c r="H891" s="74"/>
    </row>
    <row r="892" spans="2:8" x14ac:dyDescent="0.3">
      <c r="B892" s="82"/>
      <c r="D892" s="83"/>
      <c r="E892" s="74"/>
      <c r="F892" s="74"/>
      <c r="G892" s="74"/>
      <c r="H892" s="74"/>
    </row>
    <row r="893" spans="2:8" x14ac:dyDescent="0.3">
      <c r="B893" s="82"/>
      <c r="D893" s="83"/>
      <c r="E893" s="74"/>
      <c r="F893" s="74"/>
      <c r="G893" s="74"/>
      <c r="H893" s="74"/>
    </row>
    <row r="894" spans="2:8" x14ac:dyDescent="0.3">
      <c r="B894" s="82"/>
      <c r="D894" s="83"/>
      <c r="E894" s="74"/>
      <c r="F894" s="74"/>
      <c r="G894" s="74"/>
      <c r="H894" s="74"/>
    </row>
    <row r="895" spans="2:8" x14ac:dyDescent="0.3">
      <c r="B895" s="82"/>
      <c r="D895" s="83"/>
      <c r="E895" s="74"/>
      <c r="F895" s="74"/>
      <c r="G895" s="74"/>
      <c r="H895" s="74"/>
    </row>
    <row r="896" spans="2:8" x14ac:dyDescent="0.3">
      <c r="B896" s="82"/>
      <c r="D896" s="83"/>
      <c r="E896" s="74"/>
      <c r="F896" s="74"/>
      <c r="G896" s="74"/>
      <c r="H896" s="74"/>
    </row>
    <row r="897" spans="2:8" x14ac:dyDescent="0.3">
      <c r="B897" s="82"/>
      <c r="D897" s="83"/>
      <c r="E897" s="74"/>
      <c r="F897" s="74"/>
      <c r="G897" s="74"/>
      <c r="H897" s="74"/>
    </row>
    <row r="898" spans="2:8" x14ac:dyDescent="0.3">
      <c r="B898" s="82"/>
      <c r="D898" s="83"/>
      <c r="E898" s="74"/>
      <c r="F898" s="74"/>
      <c r="G898" s="74"/>
      <c r="H898" s="74"/>
    </row>
    <row r="899" spans="2:8" x14ac:dyDescent="0.3">
      <c r="B899" s="82"/>
      <c r="D899" s="83"/>
      <c r="E899" s="74"/>
      <c r="F899" s="74"/>
      <c r="G899" s="74"/>
      <c r="H899" s="74"/>
    </row>
    <row r="900" spans="2:8" x14ac:dyDescent="0.3">
      <c r="B900" s="82"/>
      <c r="D900" s="83"/>
      <c r="E900" s="74"/>
      <c r="F900" s="74"/>
      <c r="G900" s="74"/>
      <c r="H900" s="74"/>
    </row>
    <row r="901" spans="2:8" x14ac:dyDescent="0.3">
      <c r="B901" s="82"/>
      <c r="D901" s="83"/>
      <c r="E901" s="74"/>
      <c r="F901" s="74"/>
      <c r="G901" s="74"/>
      <c r="H901" s="74"/>
    </row>
    <row r="902" spans="2:8" x14ac:dyDescent="0.3">
      <c r="B902" s="82"/>
      <c r="D902" s="83"/>
      <c r="E902" s="74"/>
      <c r="F902" s="74"/>
      <c r="G902" s="74"/>
      <c r="H902" s="74"/>
    </row>
    <row r="903" spans="2:8" x14ac:dyDescent="0.3">
      <c r="B903" s="82"/>
      <c r="D903" s="83"/>
      <c r="E903" s="74"/>
      <c r="F903" s="74"/>
      <c r="G903" s="74"/>
      <c r="H903" s="74"/>
    </row>
    <row r="904" spans="2:8" x14ac:dyDescent="0.3">
      <c r="B904" s="82"/>
      <c r="D904" s="83"/>
      <c r="E904" s="74"/>
      <c r="F904" s="74"/>
      <c r="G904" s="74"/>
      <c r="H904" s="74"/>
    </row>
    <row r="905" spans="2:8" x14ac:dyDescent="0.3">
      <c r="B905" s="82"/>
      <c r="D905" s="83"/>
      <c r="E905" s="74"/>
      <c r="F905" s="74"/>
      <c r="G905" s="74"/>
      <c r="H905" s="74"/>
    </row>
    <row r="906" spans="2:8" x14ac:dyDescent="0.3">
      <c r="B906" s="82"/>
      <c r="D906" s="83"/>
      <c r="E906" s="74"/>
      <c r="F906" s="74"/>
      <c r="G906" s="74"/>
      <c r="H906" s="74"/>
    </row>
    <row r="907" spans="2:8" x14ac:dyDescent="0.3">
      <c r="B907" s="82"/>
      <c r="D907" s="83"/>
      <c r="E907" s="74"/>
      <c r="F907" s="74"/>
      <c r="G907" s="74"/>
      <c r="H907" s="74"/>
    </row>
    <row r="908" spans="2:8" x14ac:dyDescent="0.3">
      <c r="B908" s="82"/>
      <c r="D908" s="83"/>
      <c r="E908" s="74"/>
      <c r="F908" s="74"/>
      <c r="G908" s="74"/>
      <c r="H908" s="74"/>
    </row>
    <row r="909" spans="2:8" x14ac:dyDescent="0.3">
      <c r="B909" s="82"/>
      <c r="D909" s="83"/>
      <c r="E909" s="74"/>
      <c r="F909" s="74"/>
      <c r="G909" s="74"/>
      <c r="H909" s="74"/>
    </row>
    <row r="910" spans="2:8" x14ac:dyDescent="0.3">
      <c r="B910" s="82"/>
      <c r="D910" s="83"/>
      <c r="E910" s="74"/>
      <c r="F910" s="74"/>
      <c r="G910" s="74"/>
      <c r="H910" s="74"/>
    </row>
    <row r="911" spans="2:8" x14ac:dyDescent="0.3">
      <c r="B911" s="82"/>
      <c r="D911" s="83"/>
      <c r="E911" s="74"/>
      <c r="F911" s="74"/>
      <c r="G911" s="74"/>
      <c r="H911" s="74"/>
    </row>
    <row r="912" spans="2:8" x14ac:dyDescent="0.3">
      <c r="B912" s="82"/>
      <c r="D912" s="83"/>
      <c r="E912" s="74"/>
      <c r="F912" s="74"/>
      <c r="G912" s="74"/>
      <c r="H912" s="74"/>
    </row>
    <row r="913" spans="2:8" x14ac:dyDescent="0.3">
      <c r="B913" s="82"/>
      <c r="D913" s="83"/>
      <c r="E913" s="74"/>
      <c r="F913" s="74"/>
      <c r="G913" s="74"/>
      <c r="H913" s="74"/>
    </row>
    <row r="914" spans="2:8" x14ac:dyDescent="0.3">
      <c r="B914" s="82"/>
      <c r="D914" s="83"/>
      <c r="E914" s="74"/>
      <c r="F914" s="74"/>
      <c r="G914" s="74"/>
      <c r="H914" s="74"/>
    </row>
    <row r="915" spans="2:8" x14ac:dyDescent="0.3">
      <c r="B915" s="82"/>
      <c r="D915" s="83"/>
      <c r="E915" s="74"/>
      <c r="F915" s="74"/>
      <c r="G915" s="74"/>
      <c r="H915" s="74"/>
    </row>
    <row r="916" spans="2:8" x14ac:dyDescent="0.3">
      <c r="B916" s="82"/>
      <c r="D916" s="83"/>
      <c r="E916" s="74"/>
      <c r="F916" s="74"/>
      <c r="G916" s="74"/>
      <c r="H916" s="74"/>
    </row>
    <row r="917" spans="2:8" x14ac:dyDescent="0.3">
      <c r="B917" s="82"/>
      <c r="D917" s="83"/>
      <c r="E917" s="74"/>
      <c r="F917" s="74"/>
      <c r="G917" s="74"/>
      <c r="H917" s="74"/>
    </row>
    <row r="918" spans="2:8" x14ac:dyDescent="0.3">
      <c r="B918" s="82"/>
      <c r="D918" s="83"/>
      <c r="E918" s="74"/>
      <c r="F918" s="74"/>
      <c r="G918" s="74"/>
      <c r="H918" s="74"/>
    </row>
    <row r="919" spans="2:8" x14ac:dyDescent="0.3">
      <c r="B919" s="82"/>
      <c r="D919" s="83"/>
      <c r="E919" s="74"/>
      <c r="F919" s="74"/>
      <c r="G919" s="74"/>
      <c r="H919" s="74"/>
    </row>
    <row r="920" spans="2:8" x14ac:dyDescent="0.3">
      <c r="B920" s="82"/>
      <c r="D920" s="83"/>
      <c r="E920" s="74"/>
      <c r="F920" s="74"/>
      <c r="G920" s="74"/>
      <c r="H920" s="74"/>
    </row>
    <row r="921" spans="2:8" x14ac:dyDescent="0.3">
      <c r="B921" s="82"/>
      <c r="D921" s="83"/>
      <c r="E921" s="74"/>
      <c r="F921" s="74"/>
      <c r="G921" s="74"/>
      <c r="H921" s="74"/>
    </row>
    <row r="922" spans="2:8" x14ac:dyDescent="0.3">
      <c r="B922" s="82"/>
      <c r="D922" s="83"/>
      <c r="E922" s="74"/>
      <c r="F922" s="74"/>
      <c r="G922" s="74"/>
      <c r="H922" s="74"/>
    </row>
    <row r="923" spans="2:8" x14ac:dyDescent="0.3">
      <c r="G923" s="74"/>
      <c r="H923" s="74"/>
    </row>
    <row r="924" spans="2:8" x14ac:dyDescent="0.3">
      <c r="G924" s="74"/>
      <c r="H924" s="74"/>
    </row>
    <row r="925" spans="2:8" x14ac:dyDescent="0.3">
      <c r="G925" s="74"/>
      <c r="H925" s="74"/>
    </row>
    <row r="926" spans="2:8" x14ac:dyDescent="0.3">
      <c r="G926" s="74"/>
      <c r="H926" s="74"/>
    </row>
    <row r="927" spans="2:8" x14ac:dyDescent="0.3">
      <c r="G927" s="74"/>
      <c r="H927" s="74"/>
    </row>
    <row r="928" spans="2:8" x14ac:dyDescent="0.3">
      <c r="G928" s="74"/>
      <c r="H928" s="74"/>
    </row>
    <row r="929" spans="7:8" x14ac:dyDescent="0.3">
      <c r="G929" s="74"/>
      <c r="H929" s="74"/>
    </row>
    <row r="930" spans="7:8" x14ac:dyDescent="0.3">
      <c r="G930" s="74"/>
      <c r="H930" s="74"/>
    </row>
    <row r="931" spans="7:8" x14ac:dyDescent="0.3">
      <c r="G931" s="74"/>
      <c r="H931" s="74"/>
    </row>
    <row r="932" spans="7:8" x14ac:dyDescent="0.3">
      <c r="G932" s="74"/>
      <c r="H932" s="74"/>
    </row>
    <row r="933" spans="7:8" x14ac:dyDescent="0.3">
      <c r="G933" s="74"/>
      <c r="H933" s="74"/>
    </row>
    <row r="934" spans="7:8" x14ac:dyDescent="0.3">
      <c r="G934" s="74"/>
      <c r="H934" s="74"/>
    </row>
  </sheetData>
  <mergeCells count="11">
    <mergeCell ref="B13:D13"/>
    <mergeCell ref="A1:E1"/>
    <mergeCell ref="B3:B5"/>
    <mergeCell ref="C3:C5"/>
    <mergeCell ref="D4:D5"/>
    <mergeCell ref="B6:B8"/>
    <mergeCell ref="C6:C8"/>
    <mergeCell ref="B9:B12"/>
    <mergeCell ref="C9:C12"/>
    <mergeCell ref="D7:D8"/>
    <mergeCell ref="D11:D12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5C43-B60D-4712-A5AE-1AF961CE4F98}">
  <dimension ref="A1:P55"/>
  <sheetViews>
    <sheetView topLeftCell="E1" workbookViewId="0">
      <selection activeCell="I39" sqref="I39"/>
    </sheetView>
  </sheetViews>
  <sheetFormatPr defaultRowHeight="16.5" x14ac:dyDescent="0.3"/>
  <cols>
    <col min="1" max="1" width="2.625" style="93" bestFit="1" customWidth="1"/>
    <col min="2" max="2" width="19" style="146" customWidth="1"/>
    <col min="3" max="3" width="10.625" style="93" bestFit="1" customWidth="1"/>
    <col min="4" max="4" width="7.75" style="93" bestFit="1" customWidth="1"/>
    <col min="5" max="5" width="6.125" style="90" bestFit="1" customWidth="1"/>
    <col min="6" max="6" width="5" style="93" bestFit="1" customWidth="1"/>
    <col min="7" max="7" width="11.625" style="73" bestFit="1" customWidth="1"/>
    <col min="8" max="8" width="10.375" style="73" bestFit="1" customWidth="1"/>
    <col min="9" max="9" width="9.75" style="73" bestFit="1" customWidth="1"/>
    <col min="10" max="10" width="11.625" style="73" bestFit="1" customWidth="1"/>
    <col min="11" max="12" width="11.875" style="90" bestFit="1" customWidth="1"/>
    <col min="13" max="13" width="12.625" style="90" bestFit="1" customWidth="1"/>
    <col min="14" max="15" width="11.875" style="90" bestFit="1" customWidth="1"/>
    <col min="16" max="16" width="12.75" style="73" bestFit="1" customWidth="1"/>
    <col min="17" max="16384" width="9" style="90"/>
  </cols>
  <sheetData>
    <row r="1" spans="1:16" s="115" customFormat="1" ht="66" x14ac:dyDescent="0.2">
      <c r="A1" s="117" t="s">
        <v>83</v>
      </c>
      <c r="B1" s="117" t="s">
        <v>130</v>
      </c>
      <c r="C1" s="117" t="s">
        <v>131</v>
      </c>
      <c r="D1" s="117" t="s">
        <v>132</v>
      </c>
      <c r="E1" s="117" t="s">
        <v>44</v>
      </c>
      <c r="F1" s="117" t="s">
        <v>133</v>
      </c>
      <c r="G1" s="89" t="s">
        <v>134</v>
      </c>
      <c r="H1" s="89" t="s">
        <v>135</v>
      </c>
      <c r="I1" s="89" t="s">
        <v>168</v>
      </c>
      <c r="J1" s="89" t="s">
        <v>216</v>
      </c>
      <c r="K1" s="117" t="s">
        <v>217</v>
      </c>
      <c r="L1" s="117" t="s">
        <v>218</v>
      </c>
      <c r="M1" s="117" t="s">
        <v>219</v>
      </c>
      <c r="N1" s="117" t="s">
        <v>220</v>
      </c>
      <c r="O1" s="117" t="s">
        <v>222</v>
      </c>
      <c r="P1" s="116"/>
    </row>
    <row r="2" spans="1:16" ht="33" x14ac:dyDescent="0.3">
      <c r="A2" s="108">
        <v>1</v>
      </c>
      <c r="B2" s="112" t="s">
        <v>136</v>
      </c>
      <c r="C2" s="108" t="s">
        <v>160</v>
      </c>
      <c r="D2" s="108">
        <v>1</v>
      </c>
      <c r="E2" s="111" t="s">
        <v>161</v>
      </c>
      <c r="F2" s="108" t="s">
        <v>166</v>
      </c>
      <c r="G2" s="71">
        <v>348.54</v>
      </c>
      <c r="H2" s="71">
        <v>60</v>
      </c>
      <c r="I2" s="71">
        <f>ROUND(G2*H2,0)</f>
        <v>20912</v>
      </c>
      <c r="J2" s="71">
        <f>I2</f>
        <v>20912</v>
      </c>
      <c r="K2" s="118">
        <f>J2*12</f>
        <v>250944</v>
      </c>
      <c r="L2" s="118">
        <f>K2*3</f>
        <v>752832</v>
      </c>
      <c r="M2" s="118">
        <f>ROUND(J2*105%,0)</f>
        <v>21958</v>
      </c>
      <c r="N2" s="118">
        <f>M2*12</f>
        <v>263496</v>
      </c>
      <c r="O2" s="71">
        <f>L2+N2</f>
        <v>1016328</v>
      </c>
    </row>
    <row r="3" spans="1:16" ht="33" x14ac:dyDescent="0.3">
      <c r="A3" s="108">
        <v>2</v>
      </c>
      <c r="B3" s="113" t="s">
        <v>137</v>
      </c>
      <c r="C3" s="108" t="s">
        <v>160</v>
      </c>
      <c r="D3" s="109">
        <v>2</v>
      </c>
      <c r="E3" s="110" t="s">
        <v>161</v>
      </c>
      <c r="F3" s="109" t="s">
        <v>166</v>
      </c>
      <c r="G3" s="71">
        <v>326.47000000000003</v>
      </c>
      <c r="H3" s="71">
        <v>60</v>
      </c>
      <c r="I3" s="71">
        <f>ROUND(G3*H3,0)</f>
        <v>19588</v>
      </c>
      <c r="J3" s="71">
        <v>25000</v>
      </c>
      <c r="K3" s="118">
        <f t="shared" ref="K3:K52" si="0">J3*12</f>
        <v>300000</v>
      </c>
      <c r="L3" s="118">
        <f>K3*3</f>
        <v>900000</v>
      </c>
      <c r="M3" s="118">
        <f t="shared" ref="M3:M52" si="1">ROUND(J3*105%,0)</f>
        <v>26250</v>
      </c>
      <c r="N3" s="118">
        <f t="shared" ref="N3:N52" si="2">M3*12</f>
        <v>315000</v>
      </c>
      <c r="O3" s="71">
        <f>L3+N3</f>
        <v>1215000</v>
      </c>
      <c r="P3" s="90"/>
    </row>
    <row r="4" spans="1:16" x14ac:dyDescent="0.3">
      <c r="A4" s="169">
        <v>3</v>
      </c>
      <c r="B4" s="112" t="s">
        <v>138</v>
      </c>
      <c r="C4" s="169" t="s">
        <v>160</v>
      </c>
      <c r="D4" s="108" t="s">
        <v>156</v>
      </c>
      <c r="E4" s="169" t="s">
        <v>161</v>
      </c>
      <c r="F4" s="169" t="s">
        <v>166</v>
      </c>
      <c r="G4" s="167">
        <v>372.33</v>
      </c>
      <c r="H4" s="167">
        <v>60</v>
      </c>
      <c r="I4" s="167">
        <f>ROUND(G4*H4,0)</f>
        <v>22340</v>
      </c>
      <c r="J4" s="167">
        <f>I4</f>
        <v>22340</v>
      </c>
      <c r="K4" s="168">
        <f t="shared" si="0"/>
        <v>268080</v>
      </c>
      <c r="L4" s="168">
        <f>K4*3</f>
        <v>804240</v>
      </c>
      <c r="M4" s="168">
        <f t="shared" si="1"/>
        <v>23457</v>
      </c>
      <c r="N4" s="168">
        <f t="shared" si="2"/>
        <v>281484</v>
      </c>
      <c r="O4" s="167">
        <f>L4+N4</f>
        <v>1085724</v>
      </c>
      <c r="P4" s="90"/>
    </row>
    <row r="5" spans="1:16" x14ac:dyDescent="0.3">
      <c r="A5" s="169"/>
      <c r="B5" s="112" t="s">
        <v>139</v>
      </c>
      <c r="C5" s="169"/>
      <c r="D5" s="108" t="s">
        <v>157</v>
      </c>
      <c r="E5" s="169"/>
      <c r="F5" s="169"/>
      <c r="G5" s="167"/>
      <c r="H5" s="167"/>
      <c r="I5" s="167"/>
      <c r="J5" s="167"/>
      <c r="K5" s="168"/>
      <c r="L5" s="168"/>
      <c r="M5" s="168"/>
      <c r="N5" s="168"/>
      <c r="O5" s="167"/>
      <c r="P5" s="90"/>
    </row>
    <row r="6" spans="1:16" x14ac:dyDescent="0.3">
      <c r="A6" s="108">
        <v>4</v>
      </c>
      <c r="B6" s="112" t="s">
        <v>140</v>
      </c>
      <c r="C6" s="108" t="s">
        <v>160</v>
      </c>
      <c r="D6" s="108">
        <v>4</v>
      </c>
      <c r="E6" s="111" t="s">
        <v>161</v>
      </c>
      <c r="F6" s="108" t="s">
        <v>167</v>
      </c>
      <c r="G6" s="71">
        <v>348.43</v>
      </c>
      <c r="H6" s="71">
        <v>60</v>
      </c>
      <c r="I6" s="71">
        <f>ROUND(G6*H6,0)</f>
        <v>20906</v>
      </c>
      <c r="J6" s="71">
        <f>I6</f>
        <v>20906</v>
      </c>
      <c r="K6" s="118">
        <f t="shared" si="0"/>
        <v>250872</v>
      </c>
      <c r="L6" s="118">
        <f>K6*3</f>
        <v>752616</v>
      </c>
      <c r="M6" s="118">
        <f t="shared" si="1"/>
        <v>21951</v>
      </c>
      <c r="N6" s="118">
        <f t="shared" si="2"/>
        <v>263412</v>
      </c>
      <c r="O6" s="71">
        <f>L6+N6</f>
        <v>1016028</v>
      </c>
      <c r="P6" s="90"/>
    </row>
    <row r="7" spans="1:16" x14ac:dyDescent="0.3">
      <c r="A7" s="169">
        <v>5</v>
      </c>
      <c r="B7" s="112" t="s">
        <v>141</v>
      </c>
      <c r="C7" s="108" t="s">
        <v>160</v>
      </c>
      <c r="D7" s="108">
        <v>5</v>
      </c>
      <c r="E7" s="169" t="s">
        <v>162</v>
      </c>
      <c r="F7" s="169" t="s">
        <v>167</v>
      </c>
      <c r="G7" s="167">
        <v>503.11</v>
      </c>
      <c r="H7" s="167">
        <v>60</v>
      </c>
      <c r="I7" s="167">
        <f>ROUND(G7*H7,0)</f>
        <v>30187</v>
      </c>
      <c r="J7" s="167">
        <f>I7</f>
        <v>30187</v>
      </c>
      <c r="K7" s="168">
        <f t="shared" si="0"/>
        <v>362244</v>
      </c>
      <c r="L7" s="168">
        <f>K7*3</f>
        <v>1086732</v>
      </c>
      <c r="M7" s="168">
        <f t="shared" si="1"/>
        <v>31696</v>
      </c>
      <c r="N7" s="168">
        <f t="shared" si="2"/>
        <v>380352</v>
      </c>
      <c r="O7" s="167">
        <f>L7+N7</f>
        <v>1467084</v>
      </c>
      <c r="P7" s="90"/>
    </row>
    <row r="8" spans="1:16" x14ac:dyDescent="0.3">
      <c r="A8" s="169"/>
      <c r="B8" s="112" t="s">
        <v>142</v>
      </c>
      <c r="C8" s="108" t="s">
        <v>160</v>
      </c>
      <c r="D8" s="108" t="s">
        <v>158</v>
      </c>
      <c r="E8" s="169"/>
      <c r="F8" s="169"/>
      <c r="G8" s="167"/>
      <c r="H8" s="167"/>
      <c r="I8" s="167"/>
      <c r="J8" s="167"/>
      <c r="K8" s="168"/>
      <c r="L8" s="168"/>
      <c r="M8" s="168"/>
      <c r="N8" s="168"/>
      <c r="O8" s="167"/>
      <c r="P8" s="90"/>
    </row>
    <row r="9" spans="1:16" x14ac:dyDescent="0.3">
      <c r="A9" s="108">
        <v>6</v>
      </c>
      <c r="B9" s="112" t="s">
        <v>143</v>
      </c>
      <c r="C9" s="108" t="s">
        <v>160</v>
      </c>
      <c r="D9" s="108" t="s">
        <v>159</v>
      </c>
      <c r="E9" s="111" t="s">
        <v>162</v>
      </c>
      <c r="F9" s="108" t="s">
        <v>167</v>
      </c>
      <c r="G9" s="71">
        <v>262.75</v>
      </c>
      <c r="H9" s="71">
        <v>60</v>
      </c>
      <c r="I9" s="71">
        <f t="shared" ref="I9:I19" si="3">ROUND(G9*H9,0)</f>
        <v>15765</v>
      </c>
      <c r="J9" s="71">
        <f>I9</f>
        <v>15765</v>
      </c>
      <c r="K9" s="118">
        <f t="shared" si="0"/>
        <v>189180</v>
      </c>
      <c r="L9" s="118">
        <f t="shared" ref="L9:L19" si="4">K9*3</f>
        <v>567540</v>
      </c>
      <c r="M9" s="118">
        <f t="shared" si="1"/>
        <v>16553</v>
      </c>
      <c r="N9" s="118">
        <f t="shared" si="2"/>
        <v>198636</v>
      </c>
      <c r="O9" s="71">
        <f t="shared" ref="O9:O20" si="5">L9+N9</f>
        <v>766176</v>
      </c>
      <c r="P9" s="90"/>
    </row>
    <row r="10" spans="1:16" x14ac:dyDescent="0.3">
      <c r="A10" s="108">
        <v>7</v>
      </c>
      <c r="B10" s="112" t="s">
        <v>144</v>
      </c>
      <c r="C10" s="108" t="s">
        <v>160</v>
      </c>
      <c r="D10" s="114">
        <v>7</v>
      </c>
      <c r="E10" s="111" t="s">
        <v>162</v>
      </c>
      <c r="F10" s="108" t="s">
        <v>167</v>
      </c>
      <c r="G10" s="71">
        <v>243.27</v>
      </c>
      <c r="H10" s="71">
        <v>60</v>
      </c>
      <c r="I10" s="71">
        <f t="shared" si="3"/>
        <v>14596</v>
      </c>
      <c r="J10" s="71">
        <v>15000</v>
      </c>
      <c r="K10" s="118">
        <f t="shared" si="0"/>
        <v>180000</v>
      </c>
      <c r="L10" s="118">
        <f t="shared" si="4"/>
        <v>540000</v>
      </c>
      <c r="M10" s="118">
        <f t="shared" si="1"/>
        <v>15750</v>
      </c>
      <c r="N10" s="118">
        <f t="shared" si="2"/>
        <v>189000</v>
      </c>
      <c r="O10" s="71">
        <f t="shared" si="5"/>
        <v>729000</v>
      </c>
      <c r="P10" s="90"/>
    </row>
    <row r="11" spans="1:16" x14ac:dyDescent="0.3">
      <c r="A11" s="108">
        <v>8</v>
      </c>
      <c r="B11" s="112" t="s">
        <v>145</v>
      </c>
      <c r="C11" s="108" t="s">
        <v>160</v>
      </c>
      <c r="D11" s="108">
        <v>8</v>
      </c>
      <c r="E11" s="111" t="s">
        <v>162</v>
      </c>
      <c r="F11" s="108" t="s">
        <v>167</v>
      </c>
      <c r="G11" s="71">
        <v>413.88</v>
      </c>
      <c r="H11" s="71">
        <v>60</v>
      </c>
      <c r="I11" s="71">
        <f t="shared" si="3"/>
        <v>24833</v>
      </c>
      <c r="J11" s="71">
        <f>I11</f>
        <v>24833</v>
      </c>
      <c r="K11" s="118">
        <f t="shared" si="0"/>
        <v>297996</v>
      </c>
      <c r="L11" s="118">
        <f t="shared" si="4"/>
        <v>893988</v>
      </c>
      <c r="M11" s="118">
        <f t="shared" si="1"/>
        <v>26075</v>
      </c>
      <c r="N11" s="118">
        <f t="shared" si="2"/>
        <v>312900</v>
      </c>
      <c r="O11" s="71">
        <f t="shared" si="5"/>
        <v>1206888</v>
      </c>
      <c r="P11" s="90"/>
    </row>
    <row r="12" spans="1:16" ht="33" x14ac:dyDescent="0.3">
      <c r="A12" s="108">
        <v>9</v>
      </c>
      <c r="B12" s="112" t="s">
        <v>146</v>
      </c>
      <c r="C12" s="108" t="s">
        <v>160</v>
      </c>
      <c r="D12" s="108">
        <v>9</v>
      </c>
      <c r="E12" s="111" t="s">
        <v>163</v>
      </c>
      <c r="F12" s="108" t="s">
        <v>167</v>
      </c>
      <c r="G12" s="71">
        <v>355.86</v>
      </c>
      <c r="H12" s="71">
        <v>60</v>
      </c>
      <c r="I12" s="71">
        <f t="shared" si="3"/>
        <v>21352</v>
      </c>
      <c r="J12" s="71">
        <f t="shared" ref="J12:J17" si="6">I12</f>
        <v>21352</v>
      </c>
      <c r="K12" s="118">
        <f t="shared" si="0"/>
        <v>256224</v>
      </c>
      <c r="L12" s="118">
        <f t="shared" si="4"/>
        <v>768672</v>
      </c>
      <c r="M12" s="118">
        <f t="shared" si="1"/>
        <v>22420</v>
      </c>
      <c r="N12" s="118">
        <f t="shared" si="2"/>
        <v>269040</v>
      </c>
      <c r="O12" s="71">
        <f t="shared" si="5"/>
        <v>1037712</v>
      </c>
      <c r="P12" s="90"/>
    </row>
    <row r="13" spans="1:16" x14ac:dyDescent="0.3">
      <c r="A13" s="108">
        <v>10</v>
      </c>
      <c r="B13" s="112" t="s">
        <v>147</v>
      </c>
      <c r="C13" s="108" t="s">
        <v>160</v>
      </c>
      <c r="D13" s="108">
        <v>10</v>
      </c>
      <c r="E13" s="111" t="s">
        <v>163</v>
      </c>
      <c r="F13" s="108" t="s">
        <v>167</v>
      </c>
      <c r="G13" s="71">
        <v>366.62</v>
      </c>
      <c r="H13" s="71">
        <v>60</v>
      </c>
      <c r="I13" s="71">
        <f t="shared" si="3"/>
        <v>21997</v>
      </c>
      <c r="J13" s="71">
        <f t="shared" si="6"/>
        <v>21997</v>
      </c>
      <c r="K13" s="118">
        <f t="shared" si="0"/>
        <v>263964</v>
      </c>
      <c r="L13" s="118">
        <f t="shared" si="4"/>
        <v>791892</v>
      </c>
      <c r="M13" s="118">
        <f t="shared" si="1"/>
        <v>23097</v>
      </c>
      <c r="N13" s="118">
        <f t="shared" si="2"/>
        <v>277164</v>
      </c>
      <c r="O13" s="71">
        <f t="shared" si="5"/>
        <v>1069056</v>
      </c>
      <c r="P13" s="90"/>
    </row>
    <row r="14" spans="1:16" x14ac:dyDescent="0.3">
      <c r="A14" s="108">
        <v>11</v>
      </c>
      <c r="B14" s="112" t="s">
        <v>148</v>
      </c>
      <c r="C14" s="108" t="s">
        <v>160</v>
      </c>
      <c r="D14" s="108">
        <v>11</v>
      </c>
      <c r="E14" s="111" t="s">
        <v>163</v>
      </c>
      <c r="F14" s="108" t="s">
        <v>167</v>
      </c>
      <c r="G14" s="71">
        <v>251.23</v>
      </c>
      <c r="H14" s="71">
        <v>60</v>
      </c>
      <c r="I14" s="71">
        <f t="shared" si="3"/>
        <v>15074</v>
      </c>
      <c r="J14" s="71">
        <f t="shared" si="6"/>
        <v>15074</v>
      </c>
      <c r="K14" s="118">
        <f t="shared" si="0"/>
        <v>180888</v>
      </c>
      <c r="L14" s="118">
        <f t="shared" si="4"/>
        <v>542664</v>
      </c>
      <c r="M14" s="118">
        <f t="shared" si="1"/>
        <v>15828</v>
      </c>
      <c r="N14" s="118">
        <f t="shared" si="2"/>
        <v>189936</v>
      </c>
      <c r="O14" s="71">
        <f t="shared" si="5"/>
        <v>732600</v>
      </c>
      <c r="P14" s="90"/>
    </row>
    <row r="15" spans="1:16" x14ac:dyDescent="0.3">
      <c r="A15" s="108">
        <v>12</v>
      </c>
      <c r="B15" s="112" t="s">
        <v>149</v>
      </c>
      <c r="C15" s="108" t="s">
        <v>160</v>
      </c>
      <c r="D15" s="108">
        <v>12</v>
      </c>
      <c r="E15" s="111" t="s">
        <v>163</v>
      </c>
      <c r="F15" s="108" t="s">
        <v>167</v>
      </c>
      <c r="G15" s="71">
        <v>422.81</v>
      </c>
      <c r="H15" s="71">
        <v>60</v>
      </c>
      <c r="I15" s="71">
        <f t="shared" si="3"/>
        <v>25369</v>
      </c>
      <c r="J15" s="71">
        <f t="shared" si="6"/>
        <v>25369</v>
      </c>
      <c r="K15" s="118">
        <f t="shared" si="0"/>
        <v>304428</v>
      </c>
      <c r="L15" s="118">
        <f t="shared" si="4"/>
        <v>913284</v>
      </c>
      <c r="M15" s="118">
        <f t="shared" si="1"/>
        <v>26637</v>
      </c>
      <c r="N15" s="118">
        <f t="shared" si="2"/>
        <v>319644</v>
      </c>
      <c r="O15" s="71">
        <f t="shared" si="5"/>
        <v>1232928</v>
      </c>
      <c r="P15" s="90"/>
    </row>
    <row r="16" spans="1:16" x14ac:dyDescent="0.3">
      <c r="A16" s="108">
        <v>13</v>
      </c>
      <c r="B16" s="112" t="s">
        <v>150</v>
      </c>
      <c r="C16" s="108" t="s">
        <v>160</v>
      </c>
      <c r="D16" s="108">
        <v>13</v>
      </c>
      <c r="E16" s="111" t="s">
        <v>164</v>
      </c>
      <c r="F16" s="108" t="s">
        <v>167</v>
      </c>
      <c r="G16" s="71">
        <v>358.98</v>
      </c>
      <c r="H16" s="71">
        <v>60</v>
      </c>
      <c r="I16" s="71">
        <f t="shared" si="3"/>
        <v>21539</v>
      </c>
      <c r="J16" s="71">
        <f t="shared" si="6"/>
        <v>21539</v>
      </c>
      <c r="K16" s="118">
        <f t="shared" si="0"/>
        <v>258468</v>
      </c>
      <c r="L16" s="118">
        <f t="shared" si="4"/>
        <v>775404</v>
      </c>
      <c r="M16" s="118">
        <f t="shared" si="1"/>
        <v>22616</v>
      </c>
      <c r="N16" s="118">
        <f t="shared" si="2"/>
        <v>271392</v>
      </c>
      <c r="O16" s="71">
        <f t="shared" si="5"/>
        <v>1046796</v>
      </c>
      <c r="P16" s="90"/>
    </row>
    <row r="17" spans="1:16" x14ac:dyDescent="0.3">
      <c r="A17" s="108">
        <v>14</v>
      </c>
      <c r="B17" s="112" t="s">
        <v>151</v>
      </c>
      <c r="C17" s="108" t="s">
        <v>160</v>
      </c>
      <c r="D17" s="108">
        <v>14</v>
      </c>
      <c r="E17" s="111" t="s">
        <v>164</v>
      </c>
      <c r="F17" s="108" t="s">
        <v>167</v>
      </c>
      <c r="G17" s="71">
        <v>370.07</v>
      </c>
      <c r="H17" s="71">
        <v>60</v>
      </c>
      <c r="I17" s="71">
        <f t="shared" si="3"/>
        <v>22204</v>
      </c>
      <c r="J17" s="71">
        <f t="shared" si="6"/>
        <v>22204</v>
      </c>
      <c r="K17" s="118">
        <f t="shared" si="0"/>
        <v>266448</v>
      </c>
      <c r="L17" s="118">
        <f t="shared" si="4"/>
        <v>799344</v>
      </c>
      <c r="M17" s="118">
        <f t="shared" si="1"/>
        <v>23314</v>
      </c>
      <c r="N17" s="118">
        <f t="shared" si="2"/>
        <v>279768</v>
      </c>
      <c r="O17" s="71">
        <f t="shared" si="5"/>
        <v>1079112</v>
      </c>
      <c r="P17" s="90"/>
    </row>
    <row r="18" spans="1:16" x14ac:dyDescent="0.3">
      <c r="A18" s="108">
        <v>15</v>
      </c>
      <c r="B18" s="112" t="s">
        <v>152</v>
      </c>
      <c r="C18" s="108" t="s">
        <v>160</v>
      </c>
      <c r="D18" s="108">
        <v>15</v>
      </c>
      <c r="E18" s="111" t="s">
        <v>164</v>
      </c>
      <c r="F18" s="108" t="s">
        <v>167</v>
      </c>
      <c r="G18" s="71">
        <v>249.4</v>
      </c>
      <c r="H18" s="71">
        <v>60</v>
      </c>
      <c r="I18" s="71">
        <f t="shared" si="3"/>
        <v>14964</v>
      </c>
      <c r="J18" s="71">
        <v>15000</v>
      </c>
      <c r="K18" s="118">
        <f t="shared" si="0"/>
        <v>180000</v>
      </c>
      <c r="L18" s="118">
        <f t="shared" si="4"/>
        <v>540000</v>
      </c>
      <c r="M18" s="118">
        <f t="shared" si="1"/>
        <v>15750</v>
      </c>
      <c r="N18" s="118">
        <f t="shared" si="2"/>
        <v>189000</v>
      </c>
      <c r="O18" s="71">
        <f t="shared" si="5"/>
        <v>729000</v>
      </c>
      <c r="P18" s="90"/>
    </row>
    <row r="19" spans="1:16" x14ac:dyDescent="0.3">
      <c r="A19" s="108">
        <v>16</v>
      </c>
      <c r="B19" s="112" t="s">
        <v>153</v>
      </c>
      <c r="C19" s="108" t="s">
        <v>160</v>
      </c>
      <c r="D19" s="108">
        <v>16</v>
      </c>
      <c r="E19" s="111" t="s">
        <v>164</v>
      </c>
      <c r="F19" s="108" t="s">
        <v>167</v>
      </c>
      <c r="G19" s="71">
        <v>418.5</v>
      </c>
      <c r="H19" s="71">
        <v>60</v>
      </c>
      <c r="I19" s="71">
        <f t="shared" si="3"/>
        <v>25110</v>
      </c>
      <c r="J19" s="71">
        <f>I19</f>
        <v>25110</v>
      </c>
      <c r="K19" s="118">
        <f t="shared" si="0"/>
        <v>301320</v>
      </c>
      <c r="L19" s="118">
        <f t="shared" si="4"/>
        <v>903960</v>
      </c>
      <c r="M19" s="118">
        <f t="shared" si="1"/>
        <v>26366</v>
      </c>
      <c r="N19" s="118">
        <f t="shared" si="2"/>
        <v>316392</v>
      </c>
      <c r="O19" s="71">
        <f t="shared" si="5"/>
        <v>1220352</v>
      </c>
      <c r="P19" s="90"/>
    </row>
    <row r="20" spans="1:16" x14ac:dyDescent="0.3">
      <c r="A20" s="169">
        <v>17</v>
      </c>
      <c r="B20" s="112" t="s">
        <v>154</v>
      </c>
      <c r="C20" s="169" t="s">
        <v>160</v>
      </c>
      <c r="D20" s="108">
        <v>17</v>
      </c>
      <c r="E20" s="169" t="s">
        <v>165</v>
      </c>
      <c r="F20" s="169" t="s">
        <v>167</v>
      </c>
      <c r="G20" s="167">
        <v>1072.31</v>
      </c>
      <c r="H20" s="167">
        <v>60</v>
      </c>
      <c r="I20" s="167">
        <f>ROUND(G20*H20,0)</f>
        <v>64339</v>
      </c>
      <c r="J20" s="167">
        <f>I20</f>
        <v>64339</v>
      </c>
      <c r="K20" s="168">
        <f t="shared" si="0"/>
        <v>772068</v>
      </c>
      <c r="L20" s="168">
        <f>K20*3</f>
        <v>2316204</v>
      </c>
      <c r="M20" s="168">
        <f t="shared" si="1"/>
        <v>67556</v>
      </c>
      <c r="N20" s="168">
        <f t="shared" si="2"/>
        <v>810672</v>
      </c>
      <c r="O20" s="167">
        <f t="shared" si="5"/>
        <v>3126876</v>
      </c>
      <c r="P20" s="90"/>
    </row>
    <row r="21" spans="1:16" x14ac:dyDescent="0.3">
      <c r="A21" s="169"/>
      <c r="B21" s="112" t="s">
        <v>155</v>
      </c>
      <c r="C21" s="169"/>
      <c r="D21" s="108">
        <v>18</v>
      </c>
      <c r="E21" s="169"/>
      <c r="F21" s="169"/>
      <c r="G21" s="167"/>
      <c r="H21" s="167"/>
      <c r="I21" s="167"/>
      <c r="J21" s="167"/>
      <c r="K21" s="168"/>
      <c r="L21" s="168"/>
      <c r="M21" s="168"/>
      <c r="N21" s="168"/>
      <c r="O21" s="167"/>
      <c r="P21" s="90"/>
    </row>
    <row r="22" spans="1:16" x14ac:dyDescent="0.3">
      <c r="A22" s="108">
        <v>18</v>
      </c>
      <c r="B22" s="112" t="s">
        <v>169</v>
      </c>
      <c r="C22" s="108" t="s">
        <v>194</v>
      </c>
      <c r="D22" s="108">
        <v>1</v>
      </c>
      <c r="E22" s="111" t="s">
        <v>161</v>
      </c>
      <c r="F22" s="108" t="s">
        <v>167</v>
      </c>
      <c r="G22" s="71">
        <v>144.44999999999999</v>
      </c>
      <c r="H22" s="71">
        <v>60</v>
      </c>
      <c r="I22" s="71">
        <f t="shared" ref="I22:I33" si="7">ROUND(G22*H22,0)</f>
        <v>8667</v>
      </c>
      <c r="J22" s="71">
        <v>15000</v>
      </c>
      <c r="K22" s="118">
        <f t="shared" si="0"/>
        <v>180000</v>
      </c>
      <c r="L22" s="118">
        <f t="shared" ref="L22:L33" si="8">K22*3</f>
        <v>540000</v>
      </c>
      <c r="M22" s="118">
        <f t="shared" si="1"/>
        <v>15750</v>
      </c>
      <c r="N22" s="118">
        <f t="shared" si="2"/>
        <v>189000</v>
      </c>
      <c r="O22" s="71">
        <f t="shared" ref="O22:O34" si="9">L22+N22</f>
        <v>729000</v>
      </c>
      <c r="P22" s="90"/>
    </row>
    <row r="23" spans="1:16" ht="33" x14ac:dyDescent="0.3">
      <c r="A23" s="108">
        <v>19</v>
      </c>
      <c r="B23" s="112" t="s">
        <v>170</v>
      </c>
      <c r="C23" s="108" t="s">
        <v>194</v>
      </c>
      <c r="D23" s="108">
        <v>2</v>
      </c>
      <c r="E23" s="111" t="s">
        <v>161</v>
      </c>
      <c r="F23" s="108" t="s">
        <v>166</v>
      </c>
      <c r="G23" s="71">
        <v>132.29</v>
      </c>
      <c r="H23" s="71">
        <v>60</v>
      </c>
      <c r="I23" s="71">
        <f t="shared" si="7"/>
        <v>7937</v>
      </c>
      <c r="J23" s="71">
        <v>15000</v>
      </c>
      <c r="K23" s="118">
        <f t="shared" si="0"/>
        <v>180000</v>
      </c>
      <c r="L23" s="118">
        <f t="shared" si="8"/>
        <v>540000</v>
      </c>
      <c r="M23" s="118">
        <f t="shared" si="1"/>
        <v>15750</v>
      </c>
      <c r="N23" s="118">
        <f t="shared" si="2"/>
        <v>189000</v>
      </c>
      <c r="O23" s="71">
        <f t="shared" si="9"/>
        <v>729000</v>
      </c>
      <c r="P23" s="90"/>
    </row>
    <row r="24" spans="1:16" x14ac:dyDescent="0.3">
      <c r="A24" s="108">
        <v>20</v>
      </c>
      <c r="B24" s="112" t="s">
        <v>149</v>
      </c>
      <c r="C24" s="108" t="s">
        <v>194</v>
      </c>
      <c r="D24" s="108" t="s">
        <v>195</v>
      </c>
      <c r="E24" s="111" t="s">
        <v>161</v>
      </c>
      <c r="F24" s="108" t="s">
        <v>166</v>
      </c>
      <c r="G24" s="71">
        <v>279.11</v>
      </c>
      <c r="H24" s="71">
        <v>60</v>
      </c>
      <c r="I24" s="71">
        <f t="shared" si="7"/>
        <v>16747</v>
      </c>
      <c r="J24" s="71">
        <f>I24</f>
        <v>16747</v>
      </c>
      <c r="K24" s="118">
        <f t="shared" si="0"/>
        <v>200964</v>
      </c>
      <c r="L24" s="118">
        <f t="shared" si="8"/>
        <v>602892</v>
      </c>
      <c r="M24" s="118">
        <f t="shared" si="1"/>
        <v>17584</v>
      </c>
      <c r="N24" s="118">
        <f t="shared" si="2"/>
        <v>211008</v>
      </c>
      <c r="O24" s="71">
        <f t="shared" si="9"/>
        <v>813900</v>
      </c>
      <c r="P24" s="90"/>
    </row>
    <row r="25" spans="1:16" x14ac:dyDescent="0.3">
      <c r="A25" s="108">
        <v>21</v>
      </c>
      <c r="B25" s="112" t="s">
        <v>171</v>
      </c>
      <c r="C25" s="108" t="s">
        <v>194</v>
      </c>
      <c r="D25" s="108">
        <v>5</v>
      </c>
      <c r="E25" s="111" t="s">
        <v>161</v>
      </c>
      <c r="F25" s="108" t="s">
        <v>167</v>
      </c>
      <c r="G25" s="71">
        <v>136.6</v>
      </c>
      <c r="H25" s="71">
        <v>60</v>
      </c>
      <c r="I25" s="71">
        <f t="shared" si="7"/>
        <v>8196</v>
      </c>
      <c r="J25" s="71">
        <v>15000</v>
      </c>
      <c r="K25" s="118">
        <f t="shared" si="0"/>
        <v>180000</v>
      </c>
      <c r="L25" s="118">
        <f t="shared" si="8"/>
        <v>540000</v>
      </c>
      <c r="M25" s="118">
        <f t="shared" si="1"/>
        <v>15750</v>
      </c>
      <c r="N25" s="118">
        <f t="shared" si="2"/>
        <v>189000</v>
      </c>
      <c r="O25" s="71">
        <f t="shared" si="9"/>
        <v>729000</v>
      </c>
      <c r="P25" s="90"/>
    </row>
    <row r="26" spans="1:16" ht="33" x14ac:dyDescent="0.3">
      <c r="A26" s="108">
        <v>22</v>
      </c>
      <c r="B26" s="112" t="s">
        <v>172</v>
      </c>
      <c r="C26" s="108" t="s">
        <v>194</v>
      </c>
      <c r="D26" s="108">
        <v>6</v>
      </c>
      <c r="E26" s="111" t="s">
        <v>161</v>
      </c>
      <c r="F26" s="108" t="s">
        <v>167</v>
      </c>
      <c r="G26" s="71">
        <v>136.49</v>
      </c>
      <c r="H26" s="71">
        <v>60</v>
      </c>
      <c r="I26" s="71">
        <f t="shared" si="7"/>
        <v>8189</v>
      </c>
      <c r="J26" s="71">
        <v>15000</v>
      </c>
      <c r="K26" s="118">
        <f t="shared" si="0"/>
        <v>180000</v>
      </c>
      <c r="L26" s="118">
        <f t="shared" si="8"/>
        <v>540000</v>
      </c>
      <c r="M26" s="118">
        <f t="shared" si="1"/>
        <v>15750</v>
      </c>
      <c r="N26" s="118">
        <f t="shared" si="2"/>
        <v>189000</v>
      </c>
      <c r="O26" s="71">
        <f t="shared" si="9"/>
        <v>729000</v>
      </c>
      <c r="P26" s="90"/>
    </row>
    <row r="27" spans="1:16" ht="33" x14ac:dyDescent="0.3">
      <c r="A27" s="108">
        <v>23</v>
      </c>
      <c r="B27" s="112" t="s">
        <v>173</v>
      </c>
      <c r="C27" s="108" t="s">
        <v>194</v>
      </c>
      <c r="D27" s="108">
        <v>7</v>
      </c>
      <c r="E27" s="111" t="s">
        <v>161</v>
      </c>
      <c r="F27" s="108" t="s">
        <v>167</v>
      </c>
      <c r="G27" s="71">
        <v>137.03</v>
      </c>
      <c r="H27" s="71">
        <v>60</v>
      </c>
      <c r="I27" s="71">
        <f t="shared" si="7"/>
        <v>8222</v>
      </c>
      <c r="J27" s="71">
        <v>15000</v>
      </c>
      <c r="K27" s="118">
        <f t="shared" si="0"/>
        <v>180000</v>
      </c>
      <c r="L27" s="118">
        <f t="shared" si="8"/>
        <v>540000</v>
      </c>
      <c r="M27" s="118">
        <f t="shared" si="1"/>
        <v>15750</v>
      </c>
      <c r="N27" s="118">
        <f t="shared" si="2"/>
        <v>189000</v>
      </c>
      <c r="O27" s="71">
        <f t="shared" si="9"/>
        <v>729000</v>
      </c>
      <c r="P27" s="90"/>
    </row>
    <row r="28" spans="1:16" ht="33" x14ac:dyDescent="0.3">
      <c r="A28" s="108">
        <v>24</v>
      </c>
      <c r="B28" s="112" t="s">
        <v>174</v>
      </c>
      <c r="C28" s="108" t="s">
        <v>194</v>
      </c>
      <c r="D28" s="108">
        <v>8</v>
      </c>
      <c r="E28" s="111" t="s">
        <v>161</v>
      </c>
      <c r="F28" s="108" t="s">
        <v>167</v>
      </c>
      <c r="G28" s="71">
        <v>127.77</v>
      </c>
      <c r="H28" s="71">
        <v>60</v>
      </c>
      <c r="I28" s="71">
        <f t="shared" si="7"/>
        <v>7666</v>
      </c>
      <c r="J28" s="71">
        <v>15000</v>
      </c>
      <c r="K28" s="118">
        <f t="shared" si="0"/>
        <v>180000</v>
      </c>
      <c r="L28" s="118">
        <f t="shared" si="8"/>
        <v>540000</v>
      </c>
      <c r="M28" s="118">
        <f t="shared" si="1"/>
        <v>15750</v>
      </c>
      <c r="N28" s="118">
        <f t="shared" si="2"/>
        <v>189000</v>
      </c>
      <c r="O28" s="71">
        <f t="shared" si="9"/>
        <v>729000</v>
      </c>
      <c r="P28" s="90"/>
    </row>
    <row r="29" spans="1:16" ht="33" x14ac:dyDescent="0.3">
      <c r="A29" s="108">
        <v>25</v>
      </c>
      <c r="B29" s="112" t="s">
        <v>175</v>
      </c>
      <c r="C29" s="108" t="s">
        <v>194</v>
      </c>
      <c r="D29" s="108">
        <v>9</v>
      </c>
      <c r="E29" s="111" t="s">
        <v>161</v>
      </c>
      <c r="F29" s="108" t="s">
        <v>167</v>
      </c>
      <c r="G29" s="71">
        <v>131.32</v>
      </c>
      <c r="H29" s="71">
        <v>60</v>
      </c>
      <c r="I29" s="71">
        <f t="shared" si="7"/>
        <v>7879</v>
      </c>
      <c r="J29" s="71">
        <v>15000</v>
      </c>
      <c r="K29" s="118">
        <f t="shared" si="0"/>
        <v>180000</v>
      </c>
      <c r="L29" s="118">
        <f t="shared" si="8"/>
        <v>540000</v>
      </c>
      <c r="M29" s="118">
        <f t="shared" si="1"/>
        <v>15750</v>
      </c>
      <c r="N29" s="118">
        <f t="shared" si="2"/>
        <v>189000</v>
      </c>
      <c r="O29" s="71">
        <f t="shared" si="9"/>
        <v>729000</v>
      </c>
      <c r="P29" s="90"/>
    </row>
    <row r="30" spans="1:16" ht="33" x14ac:dyDescent="0.3">
      <c r="A30" s="108">
        <v>26</v>
      </c>
      <c r="B30" s="112" t="s">
        <v>176</v>
      </c>
      <c r="C30" s="108" t="s">
        <v>194</v>
      </c>
      <c r="D30" s="108">
        <v>10</v>
      </c>
      <c r="E30" s="111" t="s">
        <v>161</v>
      </c>
      <c r="F30" s="108" t="s">
        <v>167</v>
      </c>
      <c r="G30" s="71">
        <v>131.86000000000001</v>
      </c>
      <c r="H30" s="71">
        <v>60</v>
      </c>
      <c r="I30" s="71">
        <f t="shared" si="7"/>
        <v>7912</v>
      </c>
      <c r="J30" s="71">
        <v>15000</v>
      </c>
      <c r="K30" s="118">
        <f t="shared" si="0"/>
        <v>180000</v>
      </c>
      <c r="L30" s="118">
        <f t="shared" si="8"/>
        <v>540000</v>
      </c>
      <c r="M30" s="118">
        <f t="shared" si="1"/>
        <v>15750</v>
      </c>
      <c r="N30" s="118">
        <f t="shared" si="2"/>
        <v>189000</v>
      </c>
      <c r="O30" s="71">
        <f t="shared" si="9"/>
        <v>729000</v>
      </c>
      <c r="P30" s="90"/>
    </row>
    <row r="31" spans="1:16" x14ac:dyDescent="0.3">
      <c r="A31" s="108">
        <v>27</v>
      </c>
      <c r="B31" s="112" t="s">
        <v>177</v>
      </c>
      <c r="C31" s="108" t="s">
        <v>194</v>
      </c>
      <c r="D31" s="108">
        <v>11</v>
      </c>
      <c r="E31" s="111" t="s">
        <v>161</v>
      </c>
      <c r="F31" s="108" t="s">
        <v>167</v>
      </c>
      <c r="G31" s="71">
        <v>133.47</v>
      </c>
      <c r="H31" s="71">
        <v>60</v>
      </c>
      <c r="I31" s="71">
        <f t="shared" si="7"/>
        <v>8008</v>
      </c>
      <c r="J31" s="71">
        <v>15000</v>
      </c>
      <c r="K31" s="118">
        <f t="shared" si="0"/>
        <v>180000</v>
      </c>
      <c r="L31" s="118">
        <f t="shared" si="8"/>
        <v>540000</v>
      </c>
      <c r="M31" s="118">
        <f t="shared" si="1"/>
        <v>15750</v>
      </c>
      <c r="N31" s="118">
        <f t="shared" si="2"/>
        <v>189000</v>
      </c>
      <c r="O31" s="71">
        <f t="shared" si="9"/>
        <v>729000</v>
      </c>
      <c r="P31" s="90"/>
    </row>
    <row r="32" spans="1:16" ht="33" x14ac:dyDescent="0.3">
      <c r="A32" s="108">
        <v>28</v>
      </c>
      <c r="B32" s="112" t="s">
        <v>178</v>
      </c>
      <c r="C32" s="108" t="s">
        <v>194</v>
      </c>
      <c r="D32" s="108" t="s">
        <v>196</v>
      </c>
      <c r="E32" s="111" t="s">
        <v>162</v>
      </c>
      <c r="F32" s="108" t="s">
        <v>167</v>
      </c>
      <c r="G32" s="71">
        <v>636.79999999999995</v>
      </c>
      <c r="H32" s="71">
        <v>60</v>
      </c>
      <c r="I32" s="71">
        <f t="shared" si="7"/>
        <v>38208</v>
      </c>
      <c r="J32" s="71">
        <f>I32</f>
        <v>38208</v>
      </c>
      <c r="K32" s="118">
        <f t="shared" si="0"/>
        <v>458496</v>
      </c>
      <c r="L32" s="118">
        <f t="shared" si="8"/>
        <v>1375488</v>
      </c>
      <c r="M32" s="118">
        <f t="shared" si="1"/>
        <v>40118</v>
      </c>
      <c r="N32" s="118">
        <f t="shared" si="2"/>
        <v>481416</v>
      </c>
      <c r="O32" s="71">
        <f t="shared" si="9"/>
        <v>1856904</v>
      </c>
      <c r="P32" s="90"/>
    </row>
    <row r="33" spans="1:16" ht="33" x14ac:dyDescent="0.3">
      <c r="A33" s="108">
        <v>29</v>
      </c>
      <c r="B33" s="112" t="s">
        <v>179</v>
      </c>
      <c r="C33" s="108" t="s">
        <v>194</v>
      </c>
      <c r="D33" s="108">
        <v>16</v>
      </c>
      <c r="E33" s="111" t="s">
        <v>162</v>
      </c>
      <c r="F33" s="108" t="s">
        <v>167</v>
      </c>
      <c r="G33" s="71">
        <v>132.29</v>
      </c>
      <c r="H33" s="71">
        <v>60</v>
      </c>
      <c r="I33" s="71">
        <f t="shared" si="7"/>
        <v>7937</v>
      </c>
      <c r="J33" s="71">
        <v>15000</v>
      </c>
      <c r="K33" s="118">
        <f t="shared" si="0"/>
        <v>180000</v>
      </c>
      <c r="L33" s="118">
        <f t="shared" si="8"/>
        <v>540000</v>
      </c>
      <c r="M33" s="118">
        <f t="shared" si="1"/>
        <v>15750</v>
      </c>
      <c r="N33" s="118">
        <f t="shared" si="2"/>
        <v>189000</v>
      </c>
      <c r="O33" s="71">
        <f t="shared" si="9"/>
        <v>729000</v>
      </c>
      <c r="P33" s="90"/>
    </row>
    <row r="34" spans="1:16" ht="33" x14ac:dyDescent="0.3">
      <c r="A34" s="169">
        <v>30</v>
      </c>
      <c r="B34" s="112" t="s">
        <v>180</v>
      </c>
      <c r="C34" s="108" t="s">
        <v>194</v>
      </c>
      <c r="D34" s="108" t="s">
        <v>197</v>
      </c>
      <c r="E34" s="111" t="s">
        <v>162</v>
      </c>
      <c r="F34" s="108" t="s">
        <v>167</v>
      </c>
      <c r="G34" s="167">
        <v>658.54</v>
      </c>
      <c r="H34" s="167">
        <v>60</v>
      </c>
      <c r="I34" s="167">
        <f>ROUND(G34*H34,0)</f>
        <v>39512</v>
      </c>
      <c r="J34" s="167">
        <f>I34</f>
        <v>39512</v>
      </c>
      <c r="K34" s="168">
        <f t="shared" si="0"/>
        <v>474144</v>
      </c>
      <c r="L34" s="168">
        <f>K34*3</f>
        <v>1422432</v>
      </c>
      <c r="M34" s="168">
        <f t="shared" si="1"/>
        <v>41488</v>
      </c>
      <c r="N34" s="168">
        <f t="shared" si="2"/>
        <v>497856</v>
      </c>
      <c r="O34" s="167">
        <f t="shared" si="9"/>
        <v>1920288</v>
      </c>
      <c r="P34" s="90"/>
    </row>
    <row r="35" spans="1:16" ht="33" x14ac:dyDescent="0.3">
      <c r="A35" s="169"/>
      <c r="B35" s="112" t="s">
        <v>181</v>
      </c>
      <c r="C35" s="108" t="s">
        <v>194</v>
      </c>
      <c r="D35" s="108" t="s">
        <v>198</v>
      </c>
      <c r="E35" s="111" t="s">
        <v>162</v>
      </c>
      <c r="F35" s="108" t="s">
        <v>167</v>
      </c>
      <c r="G35" s="167"/>
      <c r="H35" s="167"/>
      <c r="I35" s="167"/>
      <c r="J35" s="167"/>
      <c r="K35" s="168"/>
      <c r="L35" s="168"/>
      <c r="M35" s="168"/>
      <c r="N35" s="168"/>
      <c r="O35" s="167"/>
      <c r="P35" s="90"/>
    </row>
    <row r="36" spans="1:16" ht="33" x14ac:dyDescent="0.3">
      <c r="A36" s="108">
        <v>31</v>
      </c>
      <c r="B36" s="112" t="s">
        <v>182</v>
      </c>
      <c r="C36" s="108" t="s">
        <v>194</v>
      </c>
      <c r="D36" s="108">
        <v>21</v>
      </c>
      <c r="E36" s="111" t="s">
        <v>163</v>
      </c>
      <c r="F36" s="108" t="s">
        <v>167</v>
      </c>
      <c r="G36" s="71">
        <v>262</v>
      </c>
      <c r="H36" s="71">
        <v>60</v>
      </c>
      <c r="I36" s="71">
        <f t="shared" ref="I36:I52" si="10">ROUND(G36*H36,0)</f>
        <v>15720</v>
      </c>
      <c r="J36" s="71">
        <f>I36</f>
        <v>15720</v>
      </c>
      <c r="K36" s="118">
        <f t="shared" si="0"/>
        <v>188640</v>
      </c>
      <c r="L36" s="118">
        <f t="shared" ref="L36:L52" si="11">K36*3</f>
        <v>565920</v>
      </c>
      <c r="M36" s="118">
        <f t="shared" si="1"/>
        <v>16506</v>
      </c>
      <c r="N36" s="118">
        <f t="shared" si="2"/>
        <v>198072</v>
      </c>
      <c r="O36" s="71">
        <f t="shared" ref="O36:O52" si="12">L36+N36</f>
        <v>763992</v>
      </c>
      <c r="P36" s="90"/>
    </row>
    <row r="37" spans="1:16" ht="33" x14ac:dyDescent="0.3">
      <c r="A37" s="108">
        <v>32</v>
      </c>
      <c r="B37" s="112" t="s">
        <v>183</v>
      </c>
      <c r="C37" s="108" t="s">
        <v>194</v>
      </c>
      <c r="D37" s="108">
        <v>22</v>
      </c>
      <c r="E37" s="111" t="s">
        <v>163</v>
      </c>
      <c r="F37" s="108" t="s">
        <v>167</v>
      </c>
      <c r="G37" s="71">
        <v>138.75</v>
      </c>
      <c r="H37" s="71">
        <v>60</v>
      </c>
      <c r="I37" s="71">
        <f t="shared" si="10"/>
        <v>8325</v>
      </c>
      <c r="J37" s="71">
        <v>15000</v>
      </c>
      <c r="K37" s="118">
        <f t="shared" si="0"/>
        <v>180000</v>
      </c>
      <c r="L37" s="118">
        <f t="shared" si="11"/>
        <v>540000</v>
      </c>
      <c r="M37" s="118">
        <f t="shared" si="1"/>
        <v>15750</v>
      </c>
      <c r="N37" s="118">
        <f t="shared" si="2"/>
        <v>189000</v>
      </c>
      <c r="O37" s="71">
        <f t="shared" si="12"/>
        <v>729000</v>
      </c>
      <c r="P37" s="90"/>
    </row>
    <row r="38" spans="1:16" x14ac:dyDescent="0.3">
      <c r="A38" s="108">
        <v>33</v>
      </c>
      <c r="B38" s="112" t="s">
        <v>184</v>
      </c>
      <c r="C38" s="108" t="s">
        <v>194</v>
      </c>
      <c r="D38" s="108">
        <v>23</v>
      </c>
      <c r="E38" s="111" t="s">
        <v>163</v>
      </c>
      <c r="F38" s="108" t="s">
        <v>167</v>
      </c>
      <c r="G38" s="71">
        <v>134.87</v>
      </c>
      <c r="H38" s="71">
        <v>60</v>
      </c>
      <c r="I38" s="71">
        <f t="shared" si="10"/>
        <v>8092</v>
      </c>
      <c r="J38" s="71">
        <v>15000</v>
      </c>
      <c r="K38" s="118">
        <f t="shared" si="0"/>
        <v>180000</v>
      </c>
      <c r="L38" s="118">
        <f t="shared" si="11"/>
        <v>540000</v>
      </c>
      <c r="M38" s="118">
        <f t="shared" si="1"/>
        <v>15750</v>
      </c>
      <c r="N38" s="118">
        <f t="shared" si="2"/>
        <v>189000</v>
      </c>
      <c r="O38" s="71">
        <f t="shared" si="12"/>
        <v>729000</v>
      </c>
      <c r="P38" s="90"/>
    </row>
    <row r="39" spans="1:16" x14ac:dyDescent="0.3">
      <c r="A39" s="108">
        <v>34</v>
      </c>
      <c r="B39" s="112" t="s">
        <v>185</v>
      </c>
      <c r="C39" s="108" t="s">
        <v>194</v>
      </c>
      <c r="D39" s="108">
        <v>24</v>
      </c>
      <c r="E39" s="111" t="s">
        <v>163</v>
      </c>
      <c r="F39" s="108" t="s">
        <v>167</v>
      </c>
      <c r="G39" s="71">
        <v>135.30000000000001</v>
      </c>
      <c r="H39" s="71">
        <v>60</v>
      </c>
      <c r="I39" s="71">
        <f t="shared" si="10"/>
        <v>8118</v>
      </c>
      <c r="J39" s="71">
        <v>15000</v>
      </c>
      <c r="K39" s="118">
        <f t="shared" si="0"/>
        <v>180000</v>
      </c>
      <c r="L39" s="118">
        <f t="shared" si="11"/>
        <v>540000</v>
      </c>
      <c r="M39" s="118">
        <f t="shared" si="1"/>
        <v>15750</v>
      </c>
      <c r="N39" s="118">
        <f t="shared" si="2"/>
        <v>189000</v>
      </c>
      <c r="O39" s="71">
        <f t="shared" si="12"/>
        <v>729000</v>
      </c>
      <c r="P39" s="90"/>
    </row>
    <row r="40" spans="1:16" x14ac:dyDescent="0.3">
      <c r="A40" s="108">
        <v>35</v>
      </c>
      <c r="B40" s="112" t="s">
        <v>186</v>
      </c>
      <c r="C40" s="108" t="s">
        <v>194</v>
      </c>
      <c r="D40" s="108">
        <v>25</v>
      </c>
      <c r="E40" s="108" t="s">
        <v>163</v>
      </c>
      <c r="F40" s="108" t="s">
        <v>167</v>
      </c>
      <c r="G40" s="71">
        <v>134.22999999999999</v>
      </c>
      <c r="H40" s="71">
        <v>60</v>
      </c>
      <c r="I40" s="71">
        <f t="shared" si="10"/>
        <v>8054</v>
      </c>
      <c r="J40" s="71">
        <v>15000</v>
      </c>
      <c r="K40" s="118">
        <f t="shared" si="0"/>
        <v>180000</v>
      </c>
      <c r="L40" s="118">
        <f t="shared" si="11"/>
        <v>540000</v>
      </c>
      <c r="M40" s="118">
        <f t="shared" si="1"/>
        <v>15750</v>
      </c>
      <c r="N40" s="118">
        <f t="shared" si="2"/>
        <v>189000</v>
      </c>
      <c r="O40" s="71">
        <f t="shared" si="12"/>
        <v>729000</v>
      </c>
      <c r="P40" s="90"/>
    </row>
    <row r="41" spans="1:16" x14ac:dyDescent="0.3">
      <c r="A41" s="108">
        <v>36</v>
      </c>
      <c r="B41" s="112" t="s">
        <v>187</v>
      </c>
      <c r="C41" s="108" t="s">
        <v>194</v>
      </c>
      <c r="D41" s="108" t="s">
        <v>199</v>
      </c>
      <c r="E41" s="108" t="s">
        <v>163</v>
      </c>
      <c r="F41" s="108" t="s">
        <v>167</v>
      </c>
      <c r="G41" s="71">
        <v>414.74</v>
      </c>
      <c r="H41" s="71">
        <v>60</v>
      </c>
      <c r="I41" s="71">
        <f t="shared" si="10"/>
        <v>24884</v>
      </c>
      <c r="J41" s="71">
        <f>I41</f>
        <v>24884</v>
      </c>
      <c r="K41" s="118">
        <f t="shared" si="0"/>
        <v>298608</v>
      </c>
      <c r="L41" s="118">
        <f t="shared" si="11"/>
        <v>895824</v>
      </c>
      <c r="M41" s="118">
        <f t="shared" si="1"/>
        <v>26128</v>
      </c>
      <c r="N41" s="118">
        <f t="shared" si="2"/>
        <v>313536</v>
      </c>
      <c r="O41" s="71">
        <f t="shared" si="12"/>
        <v>1209360</v>
      </c>
      <c r="P41" s="90"/>
    </row>
    <row r="42" spans="1:16" x14ac:dyDescent="0.3">
      <c r="A42" s="108">
        <v>37</v>
      </c>
      <c r="B42" s="112" t="s">
        <v>188</v>
      </c>
      <c r="C42" s="108" t="s">
        <v>194</v>
      </c>
      <c r="D42" s="108">
        <v>28</v>
      </c>
      <c r="E42" s="108" t="s">
        <v>163</v>
      </c>
      <c r="F42" s="108" t="s">
        <v>167</v>
      </c>
      <c r="G42" s="71">
        <v>137.99</v>
      </c>
      <c r="H42" s="71">
        <v>60</v>
      </c>
      <c r="I42" s="71">
        <f t="shared" si="10"/>
        <v>8279</v>
      </c>
      <c r="J42" s="71">
        <v>15000</v>
      </c>
      <c r="K42" s="118">
        <f t="shared" si="0"/>
        <v>180000</v>
      </c>
      <c r="L42" s="118">
        <f t="shared" si="11"/>
        <v>540000</v>
      </c>
      <c r="M42" s="118">
        <f t="shared" si="1"/>
        <v>15750</v>
      </c>
      <c r="N42" s="118">
        <f t="shared" si="2"/>
        <v>189000</v>
      </c>
      <c r="O42" s="71">
        <f t="shared" si="12"/>
        <v>729000</v>
      </c>
      <c r="P42" s="90"/>
    </row>
    <row r="43" spans="1:16" x14ac:dyDescent="0.3">
      <c r="A43" s="108">
        <v>38</v>
      </c>
      <c r="B43" s="112" t="s">
        <v>189</v>
      </c>
      <c r="C43" s="108" t="s">
        <v>194</v>
      </c>
      <c r="D43" s="108">
        <v>29</v>
      </c>
      <c r="E43" s="108" t="s">
        <v>163</v>
      </c>
      <c r="F43" s="108" t="s">
        <v>167</v>
      </c>
      <c r="G43" s="71">
        <v>142.72999999999999</v>
      </c>
      <c r="H43" s="71">
        <v>60</v>
      </c>
      <c r="I43" s="71">
        <f t="shared" si="10"/>
        <v>8564</v>
      </c>
      <c r="J43" s="71">
        <v>15000</v>
      </c>
      <c r="K43" s="118">
        <f t="shared" si="0"/>
        <v>180000</v>
      </c>
      <c r="L43" s="118">
        <f t="shared" si="11"/>
        <v>540000</v>
      </c>
      <c r="M43" s="118">
        <f t="shared" si="1"/>
        <v>15750</v>
      </c>
      <c r="N43" s="118">
        <f t="shared" si="2"/>
        <v>189000</v>
      </c>
      <c r="O43" s="71">
        <f t="shared" si="12"/>
        <v>729000</v>
      </c>
      <c r="P43" s="90"/>
    </row>
    <row r="44" spans="1:16" x14ac:dyDescent="0.3">
      <c r="A44" s="108">
        <v>39</v>
      </c>
      <c r="B44" s="112" t="s">
        <v>190</v>
      </c>
      <c r="C44" s="108" t="s">
        <v>194</v>
      </c>
      <c r="D44" s="108" t="s">
        <v>200</v>
      </c>
      <c r="E44" s="108" t="s">
        <v>164</v>
      </c>
      <c r="F44" s="108" t="s">
        <v>167</v>
      </c>
      <c r="G44" s="71">
        <v>441.32</v>
      </c>
      <c r="H44" s="71">
        <v>60</v>
      </c>
      <c r="I44" s="71">
        <f t="shared" si="10"/>
        <v>26479</v>
      </c>
      <c r="J44" s="71">
        <f>I44</f>
        <v>26479</v>
      </c>
      <c r="K44" s="118">
        <f t="shared" si="0"/>
        <v>317748</v>
      </c>
      <c r="L44" s="118">
        <f t="shared" si="11"/>
        <v>953244</v>
      </c>
      <c r="M44" s="118">
        <f t="shared" si="1"/>
        <v>27803</v>
      </c>
      <c r="N44" s="118">
        <f t="shared" si="2"/>
        <v>333636</v>
      </c>
      <c r="O44" s="71">
        <f t="shared" si="12"/>
        <v>1286880</v>
      </c>
      <c r="P44" s="90"/>
    </row>
    <row r="45" spans="1:16" x14ac:dyDescent="0.3">
      <c r="A45" s="108">
        <v>40</v>
      </c>
      <c r="B45" s="112" t="s">
        <v>191</v>
      </c>
      <c r="C45" s="108" t="s">
        <v>194</v>
      </c>
      <c r="D45" s="108" t="s">
        <v>201</v>
      </c>
      <c r="E45" s="108" t="s">
        <v>164</v>
      </c>
      <c r="F45" s="108" t="s">
        <v>167</v>
      </c>
      <c r="G45" s="71">
        <v>211.73</v>
      </c>
      <c r="H45" s="71">
        <v>60</v>
      </c>
      <c r="I45" s="71">
        <f t="shared" si="10"/>
        <v>12704</v>
      </c>
      <c r="J45" s="71">
        <v>15000</v>
      </c>
      <c r="K45" s="118">
        <f t="shared" si="0"/>
        <v>180000</v>
      </c>
      <c r="L45" s="118">
        <f t="shared" si="11"/>
        <v>540000</v>
      </c>
      <c r="M45" s="118">
        <f t="shared" si="1"/>
        <v>15750</v>
      </c>
      <c r="N45" s="118">
        <f t="shared" si="2"/>
        <v>189000</v>
      </c>
      <c r="O45" s="71">
        <f t="shared" si="12"/>
        <v>729000</v>
      </c>
      <c r="P45" s="90"/>
    </row>
    <row r="46" spans="1:16" x14ac:dyDescent="0.3">
      <c r="A46" s="108">
        <v>41</v>
      </c>
      <c r="B46" s="112" t="s">
        <v>192</v>
      </c>
      <c r="C46" s="108" t="s">
        <v>194</v>
      </c>
      <c r="D46" s="108" t="s">
        <v>202</v>
      </c>
      <c r="E46" s="108" t="s">
        <v>164</v>
      </c>
      <c r="F46" s="108" t="s">
        <v>167</v>
      </c>
      <c r="G46" s="71">
        <v>310.43</v>
      </c>
      <c r="H46" s="71">
        <v>60</v>
      </c>
      <c r="I46" s="71">
        <f t="shared" si="10"/>
        <v>18626</v>
      </c>
      <c r="J46" s="71">
        <f>I46</f>
        <v>18626</v>
      </c>
      <c r="K46" s="118">
        <f t="shared" si="0"/>
        <v>223512</v>
      </c>
      <c r="L46" s="118">
        <f t="shared" si="11"/>
        <v>670536</v>
      </c>
      <c r="M46" s="118">
        <f t="shared" si="1"/>
        <v>19557</v>
      </c>
      <c r="N46" s="118">
        <f t="shared" si="2"/>
        <v>234684</v>
      </c>
      <c r="O46" s="71">
        <f t="shared" si="12"/>
        <v>905220</v>
      </c>
      <c r="P46" s="90"/>
    </row>
    <row r="47" spans="1:16" ht="33" x14ac:dyDescent="0.3">
      <c r="A47" s="108">
        <v>42</v>
      </c>
      <c r="B47" s="112" t="s">
        <v>193</v>
      </c>
      <c r="C47" s="108" t="s">
        <v>194</v>
      </c>
      <c r="D47" s="108" t="s">
        <v>203</v>
      </c>
      <c r="E47" s="108" t="s">
        <v>204</v>
      </c>
      <c r="F47" s="108" t="s">
        <v>167</v>
      </c>
      <c r="G47" s="71">
        <v>765</v>
      </c>
      <c r="H47" s="71">
        <v>60</v>
      </c>
      <c r="I47" s="71">
        <f t="shared" si="10"/>
        <v>45900</v>
      </c>
      <c r="J47" s="71">
        <f>I47</f>
        <v>45900</v>
      </c>
      <c r="K47" s="118">
        <f t="shared" si="0"/>
        <v>550800</v>
      </c>
      <c r="L47" s="118">
        <f t="shared" si="11"/>
        <v>1652400</v>
      </c>
      <c r="M47" s="118">
        <f t="shared" si="1"/>
        <v>48195</v>
      </c>
      <c r="N47" s="118">
        <f t="shared" si="2"/>
        <v>578340</v>
      </c>
      <c r="O47" s="71">
        <f t="shared" si="12"/>
        <v>2230740</v>
      </c>
      <c r="P47" s="90"/>
    </row>
    <row r="48" spans="1:16" x14ac:dyDescent="0.3">
      <c r="A48" s="108">
        <v>43</v>
      </c>
      <c r="B48" s="112" t="s">
        <v>205</v>
      </c>
      <c r="C48" s="112" t="s">
        <v>212</v>
      </c>
      <c r="D48" s="119">
        <v>1</v>
      </c>
      <c r="E48" s="119" t="s">
        <v>161</v>
      </c>
      <c r="F48" s="108" t="s">
        <v>167</v>
      </c>
      <c r="G48" s="71">
        <v>532.05999999999995</v>
      </c>
      <c r="H48" s="71">
        <v>60</v>
      </c>
      <c r="I48" s="71">
        <f t="shared" si="10"/>
        <v>31924</v>
      </c>
      <c r="J48" s="71">
        <f>I48</f>
        <v>31924</v>
      </c>
      <c r="K48" s="118">
        <f t="shared" si="0"/>
        <v>383088</v>
      </c>
      <c r="L48" s="118">
        <f t="shared" si="11"/>
        <v>1149264</v>
      </c>
      <c r="M48" s="118">
        <f t="shared" si="1"/>
        <v>33520</v>
      </c>
      <c r="N48" s="118">
        <f t="shared" si="2"/>
        <v>402240</v>
      </c>
      <c r="O48" s="71">
        <f t="shared" si="12"/>
        <v>1551504</v>
      </c>
      <c r="P48" s="90"/>
    </row>
    <row r="49" spans="1:16" ht="33" x14ac:dyDescent="0.3">
      <c r="A49" s="108">
        <v>44</v>
      </c>
      <c r="B49" s="112" t="s">
        <v>206</v>
      </c>
      <c r="C49" s="112" t="s">
        <v>212</v>
      </c>
      <c r="D49" s="119">
        <v>2</v>
      </c>
      <c r="E49" s="119" t="s">
        <v>213</v>
      </c>
      <c r="F49" s="108" t="s">
        <v>167</v>
      </c>
      <c r="G49" s="71">
        <v>794.49</v>
      </c>
      <c r="H49" s="71">
        <v>60</v>
      </c>
      <c r="I49" s="71">
        <f t="shared" si="10"/>
        <v>47669</v>
      </c>
      <c r="J49" s="71">
        <f t="shared" ref="J49:J52" si="13">I49</f>
        <v>47669</v>
      </c>
      <c r="K49" s="118">
        <f t="shared" si="0"/>
        <v>572028</v>
      </c>
      <c r="L49" s="118">
        <f t="shared" si="11"/>
        <v>1716084</v>
      </c>
      <c r="M49" s="118">
        <f t="shared" si="1"/>
        <v>50052</v>
      </c>
      <c r="N49" s="118">
        <f t="shared" si="2"/>
        <v>600624</v>
      </c>
      <c r="O49" s="71">
        <f t="shared" si="12"/>
        <v>2316708</v>
      </c>
      <c r="P49" s="90"/>
    </row>
    <row r="50" spans="1:16" x14ac:dyDescent="0.3">
      <c r="A50" s="108">
        <v>45</v>
      </c>
      <c r="B50" s="112" t="s">
        <v>207</v>
      </c>
      <c r="C50" s="112" t="s">
        <v>212</v>
      </c>
      <c r="D50" s="119">
        <v>3</v>
      </c>
      <c r="E50" s="119" t="s">
        <v>214</v>
      </c>
      <c r="F50" s="108" t="s">
        <v>167</v>
      </c>
      <c r="G50" s="71">
        <v>801.16</v>
      </c>
      <c r="H50" s="71">
        <v>60</v>
      </c>
      <c r="I50" s="71">
        <f t="shared" si="10"/>
        <v>48070</v>
      </c>
      <c r="J50" s="71">
        <f t="shared" si="13"/>
        <v>48070</v>
      </c>
      <c r="K50" s="118">
        <f t="shared" si="0"/>
        <v>576840</v>
      </c>
      <c r="L50" s="118">
        <f t="shared" si="11"/>
        <v>1730520</v>
      </c>
      <c r="M50" s="118">
        <f t="shared" si="1"/>
        <v>50474</v>
      </c>
      <c r="N50" s="118">
        <f t="shared" si="2"/>
        <v>605688</v>
      </c>
      <c r="O50" s="71">
        <f t="shared" si="12"/>
        <v>2336208</v>
      </c>
      <c r="P50" s="90"/>
    </row>
    <row r="51" spans="1:16" x14ac:dyDescent="0.3">
      <c r="A51" s="108">
        <v>46</v>
      </c>
      <c r="B51" s="112" t="s">
        <v>208</v>
      </c>
      <c r="C51" s="112" t="s">
        <v>212</v>
      </c>
      <c r="D51" s="119" t="s">
        <v>210</v>
      </c>
      <c r="E51" s="119" t="s">
        <v>215</v>
      </c>
      <c r="F51" s="108" t="s">
        <v>167</v>
      </c>
      <c r="G51" s="71">
        <v>258.77</v>
      </c>
      <c r="H51" s="71">
        <v>60</v>
      </c>
      <c r="I51" s="71">
        <f t="shared" si="10"/>
        <v>15526</v>
      </c>
      <c r="J51" s="71">
        <f t="shared" si="13"/>
        <v>15526</v>
      </c>
      <c r="K51" s="118">
        <f t="shared" si="0"/>
        <v>186312</v>
      </c>
      <c r="L51" s="118">
        <f t="shared" si="11"/>
        <v>558936</v>
      </c>
      <c r="M51" s="118">
        <f t="shared" si="1"/>
        <v>16302</v>
      </c>
      <c r="N51" s="118">
        <f t="shared" si="2"/>
        <v>195624</v>
      </c>
      <c r="O51" s="71">
        <f t="shared" si="12"/>
        <v>754560</v>
      </c>
      <c r="P51" s="90"/>
    </row>
    <row r="52" spans="1:16" x14ac:dyDescent="0.3">
      <c r="A52" s="108">
        <v>47</v>
      </c>
      <c r="B52" s="112" t="s">
        <v>209</v>
      </c>
      <c r="C52" s="112" t="s">
        <v>212</v>
      </c>
      <c r="D52" s="119" t="s">
        <v>211</v>
      </c>
      <c r="E52" s="119" t="s">
        <v>215</v>
      </c>
      <c r="F52" s="108" t="s">
        <v>167</v>
      </c>
      <c r="G52" s="71">
        <v>549.17999999999995</v>
      </c>
      <c r="H52" s="71">
        <v>60</v>
      </c>
      <c r="I52" s="71">
        <f t="shared" si="10"/>
        <v>32951</v>
      </c>
      <c r="J52" s="71">
        <f t="shared" si="13"/>
        <v>32951</v>
      </c>
      <c r="K52" s="118">
        <f t="shared" si="0"/>
        <v>395412</v>
      </c>
      <c r="L52" s="118">
        <f t="shared" si="11"/>
        <v>1186236</v>
      </c>
      <c r="M52" s="118">
        <f t="shared" si="1"/>
        <v>34599</v>
      </c>
      <c r="N52" s="118">
        <f t="shared" si="2"/>
        <v>415188</v>
      </c>
      <c r="O52" s="71">
        <f t="shared" si="12"/>
        <v>1601424</v>
      </c>
      <c r="P52" s="90"/>
    </row>
    <row r="53" spans="1:16" x14ac:dyDescent="0.3">
      <c r="A53" s="166" t="s">
        <v>30</v>
      </c>
      <c r="B53" s="166"/>
      <c r="C53" s="166"/>
      <c r="D53" s="166"/>
      <c r="E53" s="166"/>
      <c r="F53" s="166"/>
      <c r="G53" s="72">
        <f t="shared" ref="G53:J53" si="14">SUM(G2:G52)</f>
        <v>15767.329999999996</v>
      </c>
      <c r="H53" s="72"/>
      <c r="I53" s="72">
        <f t="shared" si="14"/>
        <v>946040</v>
      </c>
      <c r="J53" s="72">
        <f t="shared" si="14"/>
        <v>1064143</v>
      </c>
      <c r="K53" s="72">
        <f>SUM(K2:K52)</f>
        <v>12769716</v>
      </c>
      <c r="L53" s="72">
        <f>SUM(L2:L52)</f>
        <v>38309148</v>
      </c>
      <c r="M53" s="72">
        <f>SUM(M2:M52)</f>
        <v>1117350</v>
      </c>
      <c r="N53" s="72">
        <f>SUM(N2:N52)</f>
        <v>13408200</v>
      </c>
      <c r="O53" s="72">
        <f>SUM(O2:O52)</f>
        <v>51717348</v>
      </c>
    </row>
    <row r="54" spans="1:16" x14ac:dyDescent="0.3">
      <c r="A54" s="166" t="s">
        <v>221</v>
      </c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72">
        <v>7000000</v>
      </c>
    </row>
    <row r="55" spans="1:16" x14ac:dyDescent="0.3">
      <c r="A55" s="166" t="s">
        <v>74</v>
      </c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91">
        <f>O53+O54</f>
        <v>58717348</v>
      </c>
    </row>
  </sheetData>
  <mergeCells count="51">
    <mergeCell ref="A4:A5"/>
    <mergeCell ref="A20:A21"/>
    <mergeCell ref="C20:C21"/>
    <mergeCell ref="A7:A8"/>
    <mergeCell ref="H20:H21"/>
    <mergeCell ref="H4:H5"/>
    <mergeCell ref="H7:H8"/>
    <mergeCell ref="C4:C5"/>
    <mergeCell ref="G7:G8"/>
    <mergeCell ref="G20:G21"/>
    <mergeCell ref="G4:G5"/>
    <mergeCell ref="F20:F21"/>
    <mergeCell ref="F4:F5"/>
    <mergeCell ref="E20:E21"/>
    <mergeCell ref="E4:E5"/>
    <mergeCell ref="K4:K5"/>
    <mergeCell ref="K7:K8"/>
    <mergeCell ref="K20:K21"/>
    <mergeCell ref="I34:I35"/>
    <mergeCell ref="J34:J35"/>
    <mergeCell ref="K34:K35"/>
    <mergeCell ref="I4:I5"/>
    <mergeCell ref="I7:I8"/>
    <mergeCell ref="I20:I21"/>
    <mergeCell ref="J4:J5"/>
    <mergeCell ref="J7:J8"/>
    <mergeCell ref="J20:J21"/>
    <mergeCell ref="L4:L5"/>
    <mergeCell ref="L7:L8"/>
    <mergeCell ref="M4:M5"/>
    <mergeCell ref="M7:M8"/>
    <mergeCell ref="M20:M21"/>
    <mergeCell ref="O4:O5"/>
    <mergeCell ref="O34:O35"/>
    <mergeCell ref="N4:N5"/>
    <mergeCell ref="N7:N8"/>
    <mergeCell ref="N20:N21"/>
    <mergeCell ref="N34:N35"/>
    <mergeCell ref="A53:F53"/>
    <mergeCell ref="A54:N54"/>
    <mergeCell ref="A55:N55"/>
    <mergeCell ref="O7:O8"/>
    <mergeCell ref="O20:O21"/>
    <mergeCell ref="L34:L35"/>
    <mergeCell ref="L20:L21"/>
    <mergeCell ref="M34:M35"/>
    <mergeCell ref="A34:A35"/>
    <mergeCell ref="H34:H35"/>
    <mergeCell ref="E7:E8"/>
    <mergeCell ref="F7:F8"/>
    <mergeCell ref="G34:G3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A032-B309-4242-97CF-83AD89201660}">
  <dimension ref="A1:AA973"/>
  <sheetViews>
    <sheetView topLeftCell="C5" workbookViewId="0">
      <selection activeCell="K30" sqref="K30"/>
    </sheetView>
  </sheetViews>
  <sheetFormatPr defaultColWidth="12.625" defaultRowHeight="15" customHeight="1" x14ac:dyDescent="0.2"/>
  <cols>
    <col min="1" max="1" width="6" style="63" customWidth="1"/>
    <col min="2" max="2" width="10.625" style="63" customWidth="1"/>
    <col min="3" max="3" width="11.5" style="63" customWidth="1"/>
    <col min="4" max="4" width="13" style="63" customWidth="1"/>
    <col min="5" max="5" width="7.125" style="63" customWidth="1"/>
    <col min="6" max="8" width="8" style="63" customWidth="1"/>
    <col min="9" max="9" width="9.875" style="63" customWidth="1"/>
    <col min="10" max="10" width="26.25" style="63" bestFit="1" customWidth="1"/>
    <col min="11" max="11" width="14.75" style="63" customWidth="1"/>
    <col min="12" max="12" width="8.75" style="63" customWidth="1"/>
    <col min="13" max="13" width="6.5" style="63" customWidth="1"/>
    <col min="14" max="14" width="29.625" style="63" bestFit="1" customWidth="1"/>
    <col min="15" max="15" width="11.875" style="103" bestFit="1" customWidth="1"/>
    <col min="16" max="16" width="14" style="103" bestFit="1" customWidth="1"/>
    <col min="17" max="27" width="7.625" style="63" customWidth="1"/>
    <col min="28" max="16384" width="12.625" style="63"/>
  </cols>
  <sheetData>
    <row r="1" spans="1:27" ht="15" customHeight="1" x14ac:dyDescent="0.3">
      <c r="A1" s="171" t="s">
        <v>110</v>
      </c>
      <c r="B1" s="171"/>
      <c r="C1" s="171"/>
      <c r="D1" s="171"/>
      <c r="E1" s="171"/>
      <c r="F1" s="171"/>
      <c r="G1" s="171"/>
      <c r="H1" s="171"/>
      <c r="I1" s="171"/>
      <c r="J1" s="171"/>
    </row>
    <row r="2" spans="1:27" ht="16.5" x14ac:dyDescent="0.3">
      <c r="A2" s="173" t="s">
        <v>31</v>
      </c>
      <c r="B2" s="173" t="s">
        <v>44</v>
      </c>
      <c r="C2" s="170" t="s">
        <v>109</v>
      </c>
      <c r="D2" s="171" t="s">
        <v>51</v>
      </c>
      <c r="E2" s="157"/>
      <c r="F2" s="157"/>
      <c r="G2" s="157"/>
      <c r="H2" s="157"/>
      <c r="I2" s="157"/>
      <c r="J2" s="173" t="s">
        <v>28</v>
      </c>
      <c r="K2" s="62"/>
      <c r="L2" s="62"/>
      <c r="M2" s="62"/>
      <c r="N2" s="62"/>
      <c r="O2" s="104"/>
      <c r="P2" s="104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</row>
    <row r="3" spans="1:27" s="107" customFormat="1" ht="33" x14ac:dyDescent="0.3">
      <c r="A3" s="157"/>
      <c r="B3" s="157"/>
      <c r="C3" s="157"/>
      <c r="D3" s="75" t="s">
        <v>52</v>
      </c>
      <c r="E3" s="75" t="s">
        <v>53</v>
      </c>
      <c r="F3" s="75" t="s">
        <v>111</v>
      </c>
      <c r="G3" s="75" t="s">
        <v>112</v>
      </c>
      <c r="H3" s="75" t="s">
        <v>59</v>
      </c>
      <c r="I3" s="75" t="s">
        <v>54</v>
      </c>
      <c r="J3" s="157"/>
      <c r="K3" s="62"/>
      <c r="L3" s="62"/>
      <c r="M3" s="78" t="s">
        <v>31</v>
      </c>
      <c r="N3" s="78" t="s">
        <v>42</v>
      </c>
      <c r="O3" s="106" t="s">
        <v>55</v>
      </c>
      <c r="P3" s="106" t="s">
        <v>84</v>
      </c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</row>
    <row r="4" spans="1:27" ht="16.5" x14ac:dyDescent="0.3">
      <c r="A4" s="76">
        <v>1</v>
      </c>
      <c r="B4" s="76" t="s">
        <v>85</v>
      </c>
      <c r="C4" s="71">
        <v>0</v>
      </c>
      <c r="D4" s="71">
        <v>79.48</v>
      </c>
      <c r="E4" s="71">
        <v>0</v>
      </c>
      <c r="F4" s="71">
        <v>69.7</v>
      </c>
      <c r="G4" s="71">
        <v>87.71</v>
      </c>
      <c r="H4" s="71">
        <v>0</v>
      </c>
      <c r="I4" s="71">
        <v>128.75</v>
      </c>
      <c r="J4" s="77">
        <f>SUM(C4:I4)</f>
        <v>365.64</v>
      </c>
      <c r="K4" s="67"/>
      <c r="L4" s="67"/>
      <c r="M4" s="76">
        <v>1</v>
      </c>
      <c r="N4" s="76" t="s">
        <v>117</v>
      </c>
      <c r="O4" s="71">
        <v>50000</v>
      </c>
      <c r="P4" s="71">
        <f>O4</f>
        <v>50000</v>
      </c>
    </row>
    <row r="5" spans="1:27" ht="16.5" x14ac:dyDescent="0.3">
      <c r="A5" s="76">
        <v>2</v>
      </c>
      <c r="B5" s="76" t="s">
        <v>108</v>
      </c>
      <c r="C5" s="71">
        <v>183.72</v>
      </c>
      <c r="D5" s="71">
        <v>79.48</v>
      </c>
      <c r="E5" s="71">
        <v>0</v>
      </c>
      <c r="F5" s="71">
        <v>69.7</v>
      </c>
      <c r="G5" s="71">
        <v>18.88</v>
      </c>
      <c r="H5" s="71">
        <v>0.36</v>
      </c>
      <c r="I5" s="71">
        <f>5.63+13.38+2.17</f>
        <v>21.18</v>
      </c>
      <c r="J5" s="77">
        <f t="shared" ref="J5:J28" si="0">SUM(C5:I5)</f>
        <v>373.32</v>
      </c>
      <c r="K5" s="67"/>
      <c r="M5" s="76">
        <v>2</v>
      </c>
      <c r="N5" s="76" t="s">
        <v>118</v>
      </c>
      <c r="O5" s="71">
        <f>11000+611982+17875</f>
        <v>640857</v>
      </c>
      <c r="P5" s="71">
        <f t="shared" ref="P5:P17" si="1">O5</f>
        <v>640857</v>
      </c>
    </row>
    <row r="6" spans="1:27" ht="16.5" x14ac:dyDescent="0.3">
      <c r="A6" s="76">
        <v>3</v>
      </c>
      <c r="B6" s="76" t="s">
        <v>86</v>
      </c>
      <c r="C6" s="71">
        <v>232.42</v>
      </c>
      <c r="D6" s="71">
        <v>60.97</v>
      </c>
      <c r="E6" s="71">
        <v>0</v>
      </c>
      <c r="F6" s="71">
        <v>69.59</v>
      </c>
      <c r="G6" s="71">
        <f>(26.85*0.45)+(0.6*6.85)+(1.2*5.65)+(0.45*3)+(0.45*3.25)+(0.45*4.08)</f>
        <v>27.621000000000002</v>
      </c>
      <c r="H6" s="71">
        <f>1.08+1.22+0.36</f>
        <v>2.6599999999999997</v>
      </c>
      <c r="I6" s="71">
        <v>0</v>
      </c>
      <c r="J6" s="77">
        <f t="shared" si="0"/>
        <v>393.26100000000002</v>
      </c>
      <c r="M6" s="76">
        <v>3</v>
      </c>
      <c r="N6" s="76" t="s">
        <v>119</v>
      </c>
      <c r="O6" s="71">
        <f>126000+688800</f>
        <v>814800</v>
      </c>
      <c r="P6" s="71">
        <f t="shared" si="1"/>
        <v>814800</v>
      </c>
    </row>
    <row r="7" spans="1:27" ht="16.5" x14ac:dyDescent="0.3">
      <c r="A7" s="76">
        <v>4</v>
      </c>
      <c r="B7" s="76" t="s">
        <v>87</v>
      </c>
      <c r="C7" s="71">
        <v>231.04</v>
      </c>
      <c r="D7" s="71">
        <v>60.97</v>
      </c>
      <c r="E7" s="71">
        <v>0</v>
      </c>
      <c r="F7" s="71">
        <v>69.59</v>
      </c>
      <c r="G7" s="71">
        <f>(26.85*0.45)+(0.6*6.85)+(1.2*5.65)+(0.45*3)+(0.45*3.25)+(0.45*4.08)</f>
        <v>27.621000000000002</v>
      </c>
      <c r="H7" s="71">
        <f>1.08+1.22+0.36</f>
        <v>2.6599999999999997</v>
      </c>
      <c r="I7" s="71">
        <v>0</v>
      </c>
      <c r="J7" s="77">
        <f t="shared" si="0"/>
        <v>391.88100000000003</v>
      </c>
      <c r="M7" s="76">
        <v>4</v>
      </c>
      <c r="N7" s="76" t="s">
        <v>43</v>
      </c>
      <c r="O7" s="71">
        <f>30000+9979260+30000+22772261.8+18000+9892090</f>
        <v>42721611.799999997</v>
      </c>
      <c r="P7" s="71">
        <f t="shared" si="1"/>
        <v>42721611.799999997</v>
      </c>
    </row>
    <row r="8" spans="1:27" ht="16.5" x14ac:dyDescent="0.3">
      <c r="A8" s="76">
        <v>5</v>
      </c>
      <c r="B8" s="76" t="s">
        <v>88</v>
      </c>
      <c r="C8" s="71">
        <v>231.04</v>
      </c>
      <c r="D8" s="71">
        <v>60.97</v>
      </c>
      <c r="E8" s="71">
        <v>0</v>
      </c>
      <c r="F8" s="71">
        <v>69.59</v>
      </c>
      <c r="G8" s="71">
        <f t="shared" ref="G8:G12" si="2">(26.85*0.45)+(0.6*6.85)+(1.2*5.65)+(0.45*3)+(0.45*3.25)+(0.45*4.08)</f>
        <v>27.621000000000002</v>
      </c>
      <c r="H8" s="71">
        <f t="shared" ref="H8:H15" si="3">1.08+1.22+0.36</f>
        <v>2.6599999999999997</v>
      </c>
      <c r="I8" s="71">
        <v>0</v>
      </c>
      <c r="J8" s="77">
        <f t="shared" si="0"/>
        <v>391.88100000000003</v>
      </c>
      <c r="M8" s="76">
        <v>5</v>
      </c>
      <c r="N8" s="76" t="s">
        <v>56</v>
      </c>
      <c r="O8" s="71">
        <f>17875+26340+10000</f>
        <v>54215</v>
      </c>
      <c r="P8" s="71">
        <f t="shared" si="1"/>
        <v>54215</v>
      </c>
    </row>
    <row r="9" spans="1:27" ht="16.5" x14ac:dyDescent="0.3">
      <c r="A9" s="76">
        <v>6</v>
      </c>
      <c r="B9" s="76" t="s">
        <v>89</v>
      </c>
      <c r="C9" s="71">
        <v>231.04</v>
      </c>
      <c r="D9" s="71">
        <v>60.97</v>
      </c>
      <c r="E9" s="71">
        <v>0</v>
      </c>
      <c r="F9" s="71">
        <v>69.59</v>
      </c>
      <c r="G9" s="71">
        <f t="shared" si="2"/>
        <v>27.621000000000002</v>
      </c>
      <c r="H9" s="71">
        <f t="shared" si="3"/>
        <v>2.6599999999999997</v>
      </c>
      <c r="I9" s="71">
        <v>0</v>
      </c>
      <c r="J9" s="77">
        <f t="shared" si="0"/>
        <v>391.88100000000003</v>
      </c>
      <c r="M9" s="76">
        <v>6</v>
      </c>
      <c r="N9" s="76" t="s">
        <v>120</v>
      </c>
      <c r="O9" s="71">
        <v>27208275</v>
      </c>
      <c r="P9" s="71">
        <f t="shared" si="1"/>
        <v>27208275</v>
      </c>
    </row>
    <row r="10" spans="1:27" ht="16.5" x14ac:dyDescent="0.3">
      <c r="A10" s="76">
        <v>7</v>
      </c>
      <c r="B10" s="76" t="s">
        <v>90</v>
      </c>
      <c r="C10" s="71">
        <v>231.04</v>
      </c>
      <c r="D10" s="71">
        <v>60.97</v>
      </c>
      <c r="E10" s="71">
        <v>0</v>
      </c>
      <c r="F10" s="71">
        <v>69.59</v>
      </c>
      <c r="G10" s="71">
        <f t="shared" si="2"/>
        <v>27.621000000000002</v>
      </c>
      <c r="H10" s="71">
        <f t="shared" si="3"/>
        <v>2.6599999999999997</v>
      </c>
      <c r="I10" s="71">
        <v>0</v>
      </c>
      <c r="J10" s="77">
        <f t="shared" si="0"/>
        <v>391.88100000000003</v>
      </c>
      <c r="M10" s="76">
        <v>7</v>
      </c>
      <c r="N10" s="76" t="s">
        <v>121</v>
      </c>
      <c r="O10" s="71">
        <v>6171</v>
      </c>
      <c r="P10" s="71">
        <f t="shared" si="1"/>
        <v>6171</v>
      </c>
    </row>
    <row r="11" spans="1:27" ht="16.5" x14ac:dyDescent="0.3">
      <c r="A11" s="76">
        <v>8</v>
      </c>
      <c r="B11" s="76" t="s">
        <v>91</v>
      </c>
      <c r="C11" s="71">
        <v>231.04</v>
      </c>
      <c r="D11" s="71">
        <v>60.97</v>
      </c>
      <c r="E11" s="71">
        <v>0</v>
      </c>
      <c r="F11" s="71">
        <v>69.59</v>
      </c>
      <c r="G11" s="71">
        <f t="shared" si="2"/>
        <v>27.621000000000002</v>
      </c>
      <c r="H11" s="71">
        <f t="shared" si="3"/>
        <v>2.6599999999999997</v>
      </c>
      <c r="I11" s="71">
        <v>0</v>
      </c>
      <c r="J11" s="77">
        <f t="shared" si="0"/>
        <v>391.88100000000003</v>
      </c>
      <c r="M11" s="76">
        <v>8</v>
      </c>
      <c r="N11" s="76" t="s">
        <v>122</v>
      </c>
      <c r="O11" s="71">
        <v>10285</v>
      </c>
      <c r="P11" s="71">
        <f t="shared" si="1"/>
        <v>10285</v>
      </c>
    </row>
    <row r="12" spans="1:27" ht="16.5" x14ac:dyDescent="0.3">
      <c r="A12" s="76">
        <v>9</v>
      </c>
      <c r="B12" s="76" t="s">
        <v>92</v>
      </c>
      <c r="C12" s="71">
        <v>231.04</v>
      </c>
      <c r="D12" s="71">
        <v>60.97</v>
      </c>
      <c r="E12" s="71">
        <v>0</v>
      </c>
      <c r="F12" s="71">
        <v>69.59</v>
      </c>
      <c r="G12" s="71">
        <f t="shared" si="2"/>
        <v>27.621000000000002</v>
      </c>
      <c r="H12" s="71">
        <f t="shared" si="3"/>
        <v>2.6599999999999997</v>
      </c>
      <c r="I12" s="71">
        <v>0</v>
      </c>
      <c r="J12" s="77">
        <f t="shared" si="0"/>
        <v>391.88100000000003</v>
      </c>
      <c r="M12" s="76">
        <v>9</v>
      </c>
      <c r="N12" s="76" t="s">
        <v>123</v>
      </c>
      <c r="O12" s="71">
        <f>5000+13280</f>
        <v>18280</v>
      </c>
      <c r="P12" s="71">
        <f t="shared" si="1"/>
        <v>18280</v>
      </c>
    </row>
    <row r="13" spans="1:27" ht="16.5" x14ac:dyDescent="0.3">
      <c r="A13" s="76">
        <v>10</v>
      </c>
      <c r="B13" s="76" t="s">
        <v>93</v>
      </c>
      <c r="C13" s="71">
        <v>171.82</v>
      </c>
      <c r="D13" s="71">
        <v>55.95</v>
      </c>
      <c r="E13" s="71">
        <v>84.55</v>
      </c>
      <c r="F13" s="71">
        <v>69.59</v>
      </c>
      <c r="G13" s="71">
        <f>(26.85*0.45)+(0.45*2.35)+((6.85+5.8+3.93)*0.45)+(0.45*7.45)</f>
        <v>23.953499999999998</v>
      </c>
      <c r="H13" s="71">
        <f t="shared" si="3"/>
        <v>2.6599999999999997</v>
      </c>
      <c r="I13" s="71">
        <v>0</v>
      </c>
      <c r="J13" s="77">
        <f t="shared" si="0"/>
        <v>408.52350000000001</v>
      </c>
      <c r="M13" s="76">
        <v>10</v>
      </c>
      <c r="N13" s="76" t="s">
        <v>124</v>
      </c>
      <c r="O13" s="71">
        <v>251099</v>
      </c>
      <c r="P13" s="71">
        <f t="shared" si="1"/>
        <v>251099</v>
      </c>
    </row>
    <row r="14" spans="1:27" ht="16.5" x14ac:dyDescent="0.3">
      <c r="A14" s="76">
        <v>11</v>
      </c>
      <c r="B14" s="76" t="s">
        <v>94</v>
      </c>
      <c r="C14" s="71">
        <v>251.35</v>
      </c>
      <c r="D14" s="71">
        <v>60.97</v>
      </c>
      <c r="E14" s="71">
        <v>0</v>
      </c>
      <c r="F14" s="71">
        <v>69.59</v>
      </c>
      <c r="G14" s="71">
        <f>(26.85*0.45)+(0.45*2.35)+((6.85+5.65+4.08)*0.45)+(0.45*7.45)</f>
        <v>23.953499999999998</v>
      </c>
      <c r="H14" s="71">
        <f t="shared" si="3"/>
        <v>2.6599999999999997</v>
      </c>
      <c r="I14" s="71">
        <v>0</v>
      </c>
      <c r="J14" s="77">
        <f t="shared" si="0"/>
        <v>408.52350000000001</v>
      </c>
      <c r="M14" s="76">
        <v>11</v>
      </c>
      <c r="N14" s="76" t="s">
        <v>125</v>
      </c>
      <c r="O14" s="71">
        <f>4371003+9000</f>
        <v>4380003</v>
      </c>
      <c r="P14" s="71">
        <f t="shared" si="1"/>
        <v>4380003</v>
      </c>
    </row>
    <row r="15" spans="1:27" ht="16.5" x14ac:dyDescent="0.3">
      <c r="A15" s="76">
        <v>12</v>
      </c>
      <c r="B15" s="76" t="s">
        <v>95</v>
      </c>
      <c r="C15" s="71">
        <v>255.3</v>
      </c>
      <c r="D15" s="71">
        <v>60.97</v>
      </c>
      <c r="E15" s="71">
        <v>0</v>
      </c>
      <c r="F15" s="71">
        <v>69.59</v>
      </c>
      <c r="G15" s="71">
        <f>(26.85*0.45)+(0.45*2.35)+((6.85+5.65+4.08)*0.45)+(0.45*7.45)</f>
        <v>23.953499999999998</v>
      </c>
      <c r="H15" s="71">
        <f t="shared" si="3"/>
        <v>2.6599999999999997</v>
      </c>
      <c r="I15" s="71">
        <v>0</v>
      </c>
      <c r="J15" s="77">
        <f t="shared" si="0"/>
        <v>412.47350000000006</v>
      </c>
      <c r="M15" s="76">
        <v>12</v>
      </c>
      <c r="N15" s="76" t="s">
        <v>126</v>
      </c>
      <c r="O15" s="71">
        <f>2020+651200</f>
        <v>653220</v>
      </c>
      <c r="P15" s="71">
        <f t="shared" si="1"/>
        <v>653220</v>
      </c>
    </row>
    <row r="16" spans="1:27" ht="16.5" x14ac:dyDescent="0.3">
      <c r="A16" s="76">
        <v>13</v>
      </c>
      <c r="B16" s="76" t="s">
        <v>96</v>
      </c>
      <c r="C16" s="71">
        <v>334.77</v>
      </c>
      <c r="D16" s="71">
        <v>51.09</v>
      </c>
      <c r="E16" s="71">
        <v>0</v>
      </c>
      <c r="F16" s="71">
        <v>0</v>
      </c>
      <c r="G16" s="71">
        <f>(26.85*0.45)+(0.45*9.15)+((6.85+5.8+3.93)*0.45)+(0.45*7.45)</f>
        <v>27.013500000000001</v>
      </c>
      <c r="H16" s="71">
        <f>1.08+1.22+0.36</f>
        <v>2.6599999999999997</v>
      </c>
      <c r="I16" s="71">
        <v>0</v>
      </c>
      <c r="J16" s="77">
        <f t="shared" si="0"/>
        <v>415.53350000000006</v>
      </c>
      <c r="M16" s="76">
        <v>13</v>
      </c>
      <c r="N16" s="76" t="s">
        <v>127</v>
      </c>
      <c r="O16" s="71">
        <v>25000</v>
      </c>
      <c r="P16" s="71">
        <f t="shared" si="1"/>
        <v>25000</v>
      </c>
    </row>
    <row r="17" spans="1:27" ht="16.5" x14ac:dyDescent="0.3">
      <c r="A17" s="76">
        <v>14</v>
      </c>
      <c r="B17" s="76" t="s">
        <v>97</v>
      </c>
      <c r="C17" s="71">
        <v>334.77</v>
      </c>
      <c r="D17" s="71">
        <v>51.09</v>
      </c>
      <c r="E17" s="71">
        <v>0</v>
      </c>
      <c r="F17" s="71">
        <v>0</v>
      </c>
      <c r="G17" s="71">
        <f t="shared" ref="G17:G19" si="4">(26.85*0.45)+(0.45*9.15)+((6.85+5.8+3.93)*0.45)+(0.45*7.45)</f>
        <v>27.013500000000001</v>
      </c>
      <c r="H17" s="71">
        <f t="shared" ref="H17:H27" si="5">1.08+1.22+0.36</f>
        <v>2.6599999999999997</v>
      </c>
      <c r="I17" s="71">
        <v>0</v>
      </c>
      <c r="J17" s="77">
        <f t="shared" si="0"/>
        <v>415.53350000000006</v>
      </c>
      <c r="M17" s="76">
        <v>14</v>
      </c>
      <c r="N17" s="76" t="s">
        <v>128</v>
      </c>
      <c r="O17" s="71">
        <v>24000</v>
      </c>
      <c r="P17" s="71">
        <f t="shared" si="1"/>
        <v>24000</v>
      </c>
    </row>
    <row r="18" spans="1:27" ht="16.5" x14ac:dyDescent="0.3">
      <c r="A18" s="76">
        <v>15</v>
      </c>
      <c r="B18" s="76" t="s">
        <v>98</v>
      </c>
      <c r="C18" s="71">
        <v>334.77</v>
      </c>
      <c r="D18" s="71">
        <v>51.09</v>
      </c>
      <c r="E18" s="71">
        <v>0</v>
      </c>
      <c r="F18" s="71">
        <v>0</v>
      </c>
      <c r="G18" s="71">
        <f t="shared" si="4"/>
        <v>27.013500000000001</v>
      </c>
      <c r="H18" s="71">
        <f t="shared" si="5"/>
        <v>2.6599999999999997</v>
      </c>
      <c r="I18" s="71">
        <v>0</v>
      </c>
      <c r="J18" s="77">
        <f t="shared" si="0"/>
        <v>415.53350000000006</v>
      </c>
      <c r="M18" s="76">
        <v>15</v>
      </c>
      <c r="N18" s="76" t="s">
        <v>129</v>
      </c>
      <c r="O18" s="71">
        <v>20000000</v>
      </c>
      <c r="P18" s="71">
        <v>0</v>
      </c>
    </row>
    <row r="19" spans="1:27" ht="16.5" x14ac:dyDescent="0.3">
      <c r="A19" s="76">
        <v>16</v>
      </c>
      <c r="B19" s="76" t="s">
        <v>99</v>
      </c>
      <c r="C19" s="71">
        <v>340.83</v>
      </c>
      <c r="D19" s="71">
        <v>43.89</v>
      </c>
      <c r="E19" s="71">
        <v>0</v>
      </c>
      <c r="F19" s="71">
        <v>0</v>
      </c>
      <c r="G19" s="71">
        <f t="shared" si="4"/>
        <v>27.013500000000001</v>
      </c>
      <c r="H19" s="71">
        <f t="shared" si="5"/>
        <v>2.6599999999999997</v>
      </c>
      <c r="I19" s="71">
        <v>0</v>
      </c>
      <c r="J19" s="77">
        <f t="shared" si="0"/>
        <v>414.39350000000002</v>
      </c>
      <c r="M19" s="96"/>
      <c r="N19" s="96" t="s">
        <v>41</v>
      </c>
      <c r="O19" s="72">
        <f>SUM(O4:O18)</f>
        <v>96857816.799999997</v>
      </c>
      <c r="P19" s="72">
        <f>SUM(P4:P18)</f>
        <v>76857816.799999997</v>
      </c>
    </row>
    <row r="20" spans="1:27" ht="16.5" x14ac:dyDescent="0.3">
      <c r="A20" s="76">
        <v>17</v>
      </c>
      <c r="B20" s="76" t="s">
        <v>100</v>
      </c>
      <c r="C20" s="71">
        <v>242.4</v>
      </c>
      <c r="D20" s="71">
        <v>43.89</v>
      </c>
      <c r="E20" s="71">
        <v>106.55</v>
      </c>
      <c r="F20" s="71">
        <v>0</v>
      </c>
      <c r="G20" s="71">
        <f>(26.85*0.45)+(0.45*9.15)+((6.85+4.45+1.2+4.08)*0.45)+(0.45*7.45)</f>
        <v>27.013500000000001</v>
      </c>
      <c r="H20" s="71">
        <f>1.08+0.36</f>
        <v>1.44</v>
      </c>
      <c r="I20" s="71">
        <v>0</v>
      </c>
      <c r="J20" s="77">
        <f t="shared" si="0"/>
        <v>421.29350000000005</v>
      </c>
      <c r="O20" s="68"/>
    </row>
    <row r="21" spans="1:27" ht="16.5" x14ac:dyDescent="0.3">
      <c r="A21" s="76">
        <v>18</v>
      </c>
      <c r="B21" s="76" t="s">
        <v>101</v>
      </c>
      <c r="C21" s="71">
        <v>347.73</v>
      </c>
      <c r="D21" s="71">
        <v>43.87</v>
      </c>
      <c r="E21" s="71">
        <v>0</v>
      </c>
      <c r="F21" s="71">
        <v>0</v>
      </c>
      <c r="G21" s="71">
        <f>(26.85*0.45)+(0.45*9.15)+((6.85+4.45+1.2+4.08)*0.45)+(0.45*7.45)</f>
        <v>27.013500000000001</v>
      </c>
      <c r="H21" s="71">
        <f t="shared" si="5"/>
        <v>2.6599999999999997</v>
      </c>
      <c r="I21" s="71">
        <v>0</v>
      </c>
      <c r="J21" s="77">
        <f t="shared" si="0"/>
        <v>421.27350000000007</v>
      </c>
      <c r="O21" s="68"/>
    </row>
    <row r="22" spans="1:27" ht="16.5" x14ac:dyDescent="0.3">
      <c r="A22" s="76">
        <v>19</v>
      </c>
      <c r="B22" s="76" t="s">
        <v>102</v>
      </c>
      <c r="C22" s="71">
        <v>336.58</v>
      </c>
      <c r="D22" s="71">
        <v>43.87</v>
      </c>
      <c r="E22" s="71">
        <v>0</v>
      </c>
      <c r="F22" s="71">
        <v>0</v>
      </c>
      <c r="G22" s="71">
        <f t="shared" ref="G22:G27" si="6">(26.85*0.45)+(0.45*9.15)+((6.85+4.45+1.2+4.08)*0.45)+(0.45*7.45)</f>
        <v>27.013500000000001</v>
      </c>
      <c r="H22" s="71">
        <f t="shared" si="5"/>
        <v>2.6599999999999997</v>
      </c>
      <c r="I22" s="71">
        <v>0</v>
      </c>
      <c r="J22" s="77">
        <f t="shared" si="0"/>
        <v>410.12350000000004</v>
      </c>
      <c r="O22" s="68"/>
    </row>
    <row r="23" spans="1:27" ht="16.5" x14ac:dyDescent="0.3">
      <c r="A23" s="76">
        <v>20</v>
      </c>
      <c r="B23" s="76" t="s">
        <v>103</v>
      </c>
      <c r="C23" s="71">
        <v>336.58</v>
      </c>
      <c r="D23" s="71">
        <v>43.87</v>
      </c>
      <c r="E23" s="71">
        <v>0</v>
      </c>
      <c r="F23" s="71">
        <v>0</v>
      </c>
      <c r="G23" s="71">
        <f t="shared" si="6"/>
        <v>27.013500000000001</v>
      </c>
      <c r="H23" s="71">
        <f t="shared" si="5"/>
        <v>2.6599999999999997</v>
      </c>
      <c r="I23" s="71">
        <v>0</v>
      </c>
      <c r="J23" s="77">
        <f t="shared" si="0"/>
        <v>410.12350000000004</v>
      </c>
      <c r="O23" s="68"/>
    </row>
    <row r="24" spans="1:27" ht="16.5" x14ac:dyDescent="0.3">
      <c r="A24" s="76">
        <v>21</v>
      </c>
      <c r="B24" s="76" t="s">
        <v>104</v>
      </c>
      <c r="C24" s="71">
        <v>336.58</v>
      </c>
      <c r="D24" s="71">
        <v>43.87</v>
      </c>
      <c r="E24" s="71">
        <v>0</v>
      </c>
      <c r="F24" s="71">
        <v>0</v>
      </c>
      <c r="G24" s="71">
        <f t="shared" si="6"/>
        <v>27.013500000000001</v>
      </c>
      <c r="H24" s="71">
        <f t="shared" si="5"/>
        <v>2.6599999999999997</v>
      </c>
      <c r="I24" s="71">
        <v>0</v>
      </c>
      <c r="J24" s="77">
        <f t="shared" si="0"/>
        <v>410.12350000000004</v>
      </c>
      <c r="O24" s="68"/>
    </row>
    <row r="25" spans="1:27" ht="16.5" x14ac:dyDescent="0.3">
      <c r="A25" s="76">
        <v>22</v>
      </c>
      <c r="B25" s="76" t="s">
        <v>105</v>
      </c>
      <c r="C25" s="71">
        <v>336.58</v>
      </c>
      <c r="D25" s="71">
        <v>43.87</v>
      </c>
      <c r="E25" s="71">
        <v>0</v>
      </c>
      <c r="F25" s="71">
        <v>0</v>
      </c>
      <c r="G25" s="71">
        <f t="shared" si="6"/>
        <v>27.013500000000001</v>
      </c>
      <c r="H25" s="71">
        <f t="shared" si="5"/>
        <v>2.6599999999999997</v>
      </c>
      <c r="I25" s="71">
        <v>0</v>
      </c>
      <c r="J25" s="77">
        <f t="shared" si="0"/>
        <v>410.12350000000004</v>
      </c>
      <c r="O25" s="68"/>
    </row>
    <row r="26" spans="1:27" ht="16.5" x14ac:dyDescent="0.3">
      <c r="A26" s="76">
        <v>23</v>
      </c>
      <c r="B26" s="76" t="s">
        <v>106</v>
      </c>
      <c r="C26" s="71">
        <v>336.58</v>
      </c>
      <c r="D26" s="71">
        <v>43.87</v>
      </c>
      <c r="E26" s="71">
        <v>0</v>
      </c>
      <c r="F26" s="71">
        <v>0</v>
      </c>
      <c r="G26" s="71">
        <f t="shared" si="6"/>
        <v>27.013500000000001</v>
      </c>
      <c r="H26" s="71">
        <f t="shared" si="5"/>
        <v>2.6599999999999997</v>
      </c>
      <c r="I26" s="71">
        <v>0</v>
      </c>
      <c r="J26" s="77">
        <f t="shared" si="0"/>
        <v>410.12350000000004</v>
      </c>
      <c r="O26" s="68"/>
    </row>
    <row r="27" spans="1:27" ht="16.5" x14ac:dyDescent="0.3">
      <c r="A27" s="76">
        <v>24</v>
      </c>
      <c r="B27" s="76" t="s">
        <v>107</v>
      </c>
      <c r="C27" s="71">
        <v>336.58</v>
      </c>
      <c r="D27" s="71">
        <v>43.87</v>
      </c>
      <c r="E27" s="71">
        <v>0</v>
      </c>
      <c r="F27" s="71">
        <v>0</v>
      </c>
      <c r="G27" s="71">
        <f t="shared" si="6"/>
        <v>27.013500000000001</v>
      </c>
      <c r="H27" s="71">
        <f t="shared" si="5"/>
        <v>2.6599999999999997</v>
      </c>
      <c r="I27" s="71">
        <v>0</v>
      </c>
      <c r="J27" s="77">
        <f t="shared" si="0"/>
        <v>410.12350000000004</v>
      </c>
      <c r="O27" s="68"/>
    </row>
    <row r="28" spans="1:27" ht="15.75" customHeight="1" x14ac:dyDescent="0.3">
      <c r="A28" s="76">
        <v>25</v>
      </c>
      <c r="B28" s="78" t="s">
        <v>57</v>
      </c>
      <c r="C28" s="71">
        <v>0</v>
      </c>
      <c r="D28" s="71">
        <v>43.87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7">
        <f t="shared" si="0"/>
        <v>43.87</v>
      </c>
      <c r="O28" s="68"/>
    </row>
    <row r="29" spans="1:27" ht="15.75" customHeight="1" x14ac:dyDescent="0.3">
      <c r="A29" s="171" t="s">
        <v>58</v>
      </c>
      <c r="B29" s="157"/>
      <c r="C29" s="79">
        <f t="shared" ref="C29:J29" si="7">SUM(C4:C28)</f>
        <v>6435.5999999999995</v>
      </c>
      <c r="D29" s="79">
        <f t="shared" si="7"/>
        <v>1355.6499999999994</v>
      </c>
      <c r="E29" s="79">
        <f t="shared" si="7"/>
        <v>191.1</v>
      </c>
      <c r="F29" s="79">
        <f t="shared" si="7"/>
        <v>835.3000000000003</v>
      </c>
      <c r="G29" s="79">
        <f t="shared" si="7"/>
        <v>695.95950000000028</v>
      </c>
      <c r="H29" s="79">
        <f t="shared" si="7"/>
        <v>57.659999999999968</v>
      </c>
      <c r="I29" s="79">
        <f t="shared" si="7"/>
        <v>149.93</v>
      </c>
      <c r="J29" s="79">
        <f t="shared" si="7"/>
        <v>9721.1995000000006</v>
      </c>
      <c r="K29" s="66">
        <f>J29*10.764</f>
        <v>104638.99141800001</v>
      </c>
      <c r="L29" s="66"/>
      <c r="O29" s="68"/>
      <c r="P29" s="10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</row>
    <row r="30" spans="1:27" ht="15.75" customHeight="1" x14ac:dyDescent="0.3">
      <c r="A30" s="171" t="s">
        <v>60</v>
      </c>
      <c r="B30" s="171"/>
      <c r="C30" s="171"/>
      <c r="D30" s="171"/>
      <c r="E30" s="171"/>
      <c r="F30" s="171"/>
      <c r="G30" s="171"/>
      <c r="H30" s="171"/>
      <c r="I30" s="171"/>
      <c r="J30" s="79">
        <v>49</v>
      </c>
      <c r="K30" s="66"/>
      <c r="L30" s="66"/>
      <c r="O30" s="68"/>
      <c r="P30" s="10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</row>
    <row r="31" spans="1:27" ht="15.75" customHeight="1" x14ac:dyDescent="0.3">
      <c r="A31" s="172" t="s">
        <v>113</v>
      </c>
      <c r="B31" s="172"/>
      <c r="C31" s="172"/>
      <c r="D31" s="172"/>
      <c r="E31" s="172"/>
      <c r="F31" s="172"/>
      <c r="G31" s="172"/>
      <c r="H31" s="172"/>
      <c r="I31" s="172"/>
      <c r="J31" s="77">
        <v>30000</v>
      </c>
      <c r="K31" s="68"/>
      <c r="L31" s="64"/>
      <c r="O31" s="68"/>
    </row>
    <row r="32" spans="1:27" ht="15.75" customHeight="1" x14ac:dyDescent="0.3">
      <c r="A32" s="171" t="s">
        <v>114</v>
      </c>
      <c r="B32" s="171"/>
      <c r="C32" s="171"/>
      <c r="D32" s="171"/>
      <c r="E32" s="171"/>
      <c r="F32" s="171"/>
      <c r="G32" s="171"/>
      <c r="H32" s="171"/>
      <c r="I32" s="171"/>
      <c r="J32" s="72">
        <f>J31*J29</f>
        <v>291635985</v>
      </c>
      <c r="K32" s="68"/>
      <c r="O32" s="68"/>
    </row>
    <row r="33" spans="1:15" ht="15.75" customHeight="1" x14ac:dyDescent="0.3">
      <c r="A33" s="171" t="s">
        <v>115</v>
      </c>
      <c r="B33" s="171"/>
      <c r="C33" s="171"/>
      <c r="D33" s="171"/>
      <c r="E33" s="171"/>
      <c r="F33" s="171"/>
      <c r="G33" s="171"/>
      <c r="H33" s="171"/>
      <c r="I33" s="171"/>
      <c r="J33" s="79">
        <f>J32*10%</f>
        <v>29163598.5</v>
      </c>
      <c r="K33" s="64"/>
      <c r="O33" s="68"/>
    </row>
    <row r="34" spans="1:15" ht="15.75" customHeight="1" x14ac:dyDescent="0.3">
      <c r="A34" s="172" t="s">
        <v>67</v>
      </c>
      <c r="B34" s="172"/>
      <c r="C34" s="172"/>
      <c r="D34" s="172"/>
      <c r="E34" s="172"/>
      <c r="F34" s="172"/>
      <c r="G34" s="172"/>
      <c r="H34" s="172"/>
      <c r="I34" s="172"/>
      <c r="J34" s="77">
        <v>350000</v>
      </c>
      <c r="K34" s="64"/>
      <c r="O34" s="68"/>
    </row>
    <row r="35" spans="1:15" ht="15.75" customHeight="1" x14ac:dyDescent="0.3">
      <c r="A35" s="171" t="s">
        <v>68</v>
      </c>
      <c r="B35" s="171"/>
      <c r="C35" s="171"/>
      <c r="D35" s="171"/>
      <c r="E35" s="171"/>
      <c r="F35" s="171"/>
      <c r="G35" s="171"/>
      <c r="H35" s="171"/>
      <c r="I35" s="171"/>
      <c r="J35" s="79">
        <f>J34*J30</f>
        <v>17150000</v>
      </c>
      <c r="K35" s="64"/>
      <c r="O35" s="68"/>
    </row>
    <row r="36" spans="1:15" ht="15.75" customHeight="1" x14ac:dyDescent="0.3">
      <c r="A36" s="171" t="s">
        <v>69</v>
      </c>
      <c r="B36" s="171"/>
      <c r="C36" s="171"/>
      <c r="D36" s="171"/>
      <c r="E36" s="171"/>
      <c r="F36" s="171"/>
      <c r="G36" s="171"/>
      <c r="H36" s="171"/>
      <c r="I36" s="171"/>
      <c r="J36" s="79">
        <f>J32+J35+J33</f>
        <v>337949583.5</v>
      </c>
      <c r="K36" s="67">
        <f>J36/J29</f>
        <v>34764.185582242186</v>
      </c>
      <c r="O36" s="68"/>
    </row>
    <row r="37" spans="1:15" ht="15.75" customHeight="1" x14ac:dyDescent="0.25">
      <c r="C37" s="64"/>
      <c r="D37" s="64"/>
      <c r="E37" s="64"/>
      <c r="F37" s="64"/>
      <c r="G37" s="64"/>
      <c r="H37" s="64"/>
      <c r="I37" s="64"/>
      <c r="K37" s="67">
        <f>K36/10.764</f>
        <v>3229.6716445784268</v>
      </c>
      <c r="O37" s="68"/>
    </row>
    <row r="38" spans="1:15" ht="15.75" customHeight="1" x14ac:dyDescent="0.25">
      <c r="C38" s="64"/>
      <c r="D38" s="64"/>
      <c r="E38" s="64"/>
      <c r="F38" s="64"/>
      <c r="G38" s="64"/>
      <c r="H38" s="64"/>
      <c r="I38" s="64"/>
      <c r="O38" s="68"/>
    </row>
    <row r="39" spans="1:15" ht="15.75" customHeight="1" x14ac:dyDescent="0.25">
      <c r="C39" s="64"/>
      <c r="D39" s="64"/>
      <c r="E39" s="64"/>
      <c r="F39" s="64"/>
      <c r="G39" s="64"/>
      <c r="H39" s="64"/>
      <c r="I39" s="64"/>
      <c r="O39" s="68"/>
    </row>
    <row r="40" spans="1:15" ht="15.75" customHeight="1" x14ac:dyDescent="0.25">
      <c r="C40" s="64"/>
      <c r="D40" s="64"/>
      <c r="E40" s="64"/>
      <c r="F40" s="64"/>
      <c r="G40" s="64"/>
      <c r="H40" s="64"/>
      <c r="I40" s="64"/>
      <c r="O40" s="68"/>
    </row>
    <row r="41" spans="1:15" ht="15.75" customHeight="1" x14ac:dyDescent="0.25">
      <c r="C41" s="64"/>
      <c r="D41" s="64"/>
      <c r="E41" s="64"/>
      <c r="F41" s="64"/>
      <c r="G41" s="64"/>
      <c r="H41" s="64"/>
      <c r="I41" s="64"/>
      <c r="O41" s="68"/>
    </row>
    <row r="42" spans="1:15" ht="15.75" customHeight="1" x14ac:dyDescent="0.25">
      <c r="C42" s="64"/>
      <c r="D42" s="64"/>
      <c r="E42" s="64"/>
      <c r="F42" s="64"/>
      <c r="G42" s="64"/>
      <c r="H42" s="64"/>
      <c r="I42" s="64"/>
      <c r="O42" s="68"/>
    </row>
    <row r="43" spans="1:15" ht="15.75" customHeight="1" x14ac:dyDescent="0.25">
      <c r="C43" s="64"/>
      <c r="D43" s="64"/>
      <c r="E43" s="64"/>
      <c r="F43" s="64"/>
      <c r="G43" s="64"/>
      <c r="H43" s="64"/>
      <c r="I43" s="64"/>
      <c r="O43" s="68"/>
    </row>
    <row r="44" spans="1:15" ht="15.75" customHeight="1" x14ac:dyDescent="0.25">
      <c r="C44" s="64"/>
      <c r="D44" s="64"/>
      <c r="E44" s="64"/>
      <c r="F44" s="64"/>
      <c r="G44" s="64"/>
      <c r="H44" s="64"/>
      <c r="I44" s="64"/>
      <c r="O44" s="68"/>
    </row>
    <row r="45" spans="1:15" ht="15.75" customHeight="1" x14ac:dyDescent="0.25">
      <c r="C45" s="64"/>
      <c r="D45" s="64"/>
      <c r="E45" s="64"/>
      <c r="F45" s="64"/>
      <c r="G45" s="64"/>
      <c r="H45" s="64"/>
      <c r="I45" s="64"/>
      <c r="O45" s="68"/>
    </row>
    <row r="46" spans="1:15" ht="15.75" customHeight="1" x14ac:dyDescent="0.25">
      <c r="C46" s="64"/>
      <c r="D46" s="64"/>
      <c r="E46" s="64"/>
      <c r="F46" s="64"/>
      <c r="G46" s="64"/>
      <c r="H46" s="64"/>
      <c r="I46" s="64"/>
      <c r="O46" s="68"/>
    </row>
    <row r="47" spans="1:15" ht="15.75" customHeight="1" x14ac:dyDescent="0.25">
      <c r="C47" s="64"/>
      <c r="D47" s="64"/>
      <c r="E47" s="64"/>
      <c r="F47" s="64"/>
      <c r="G47" s="64"/>
      <c r="H47" s="64"/>
      <c r="I47" s="64"/>
      <c r="O47" s="68"/>
    </row>
    <row r="48" spans="1:15" ht="15.75" customHeight="1" x14ac:dyDescent="0.25">
      <c r="C48" s="64"/>
      <c r="D48" s="64"/>
      <c r="E48" s="64"/>
      <c r="F48" s="64"/>
      <c r="G48" s="64"/>
      <c r="H48" s="64"/>
      <c r="I48" s="64"/>
      <c r="O48" s="68"/>
    </row>
    <row r="49" spans="3:15" ht="15.75" customHeight="1" x14ac:dyDescent="0.25">
      <c r="C49" s="64"/>
      <c r="D49" s="64"/>
      <c r="E49" s="64"/>
      <c r="F49" s="64"/>
      <c r="G49" s="64"/>
      <c r="H49" s="64"/>
      <c r="I49" s="64"/>
      <c r="O49" s="68"/>
    </row>
    <row r="50" spans="3:15" ht="15.75" customHeight="1" x14ac:dyDescent="0.25">
      <c r="C50" s="64"/>
      <c r="D50" s="64"/>
      <c r="E50" s="64"/>
      <c r="F50" s="64"/>
      <c r="G50" s="64"/>
      <c r="H50" s="64"/>
      <c r="I50" s="64"/>
      <c r="O50" s="68"/>
    </row>
    <row r="51" spans="3:15" ht="15.75" customHeight="1" x14ac:dyDescent="0.25">
      <c r="C51" s="64"/>
      <c r="D51" s="64"/>
      <c r="E51" s="64"/>
      <c r="F51" s="64"/>
      <c r="G51" s="64"/>
      <c r="H51" s="64"/>
      <c r="I51" s="64"/>
      <c r="O51" s="68"/>
    </row>
    <row r="52" spans="3:15" ht="15.75" customHeight="1" x14ac:dyDescent="0.25">
      <c r="C52" s="64"/>
      <c r="D52" s="64"/>
      <c r="E52" s="64"/>
      <c r="F52" s="64"/>
      <c r="G52" s="64"/>
      <c r="H52" s="64"/>
      <c r="I52" s="64"/>
      <c r="O52" s="68"/>
    </row>
    <row r="53" spans="3:15" ht="15.75" customHeight="1" x14ac:dyDescent="0.25">
      <c r="C53" s="64"/>
      <c r="D53" s="64"/>
      <c r="E53" s="64"/>
      <c r="F53" s="64"/>
      <c r="G53" s="64"/>
      <c r="H53" s="64"/>
      <c r="I53" s="64"/>
      <c r="O53" s="68"/>
    </row>
    <row r="54" spans="3:15" ht="15.75" customHeight="1" x14ac:dyDescent="0.25">
      <c r="C54" s="64"/>
      <c r="D54" s="64"/>
      <c r="E54" s="64"/>
      <c r="F54" s="64"/>
      <c r="G54" s="64"/>
      <c r="H54" s="64"/>
      <c r="I54" s="64"/>
      <c r="O54" s="68"/>
    </row>
    <row r="55" spans="3:15" ht="15.75" customHeight="1" x14ac:dyDescent="0.25">
      <c r="C55" s="64"/>
      <c r="D55" s="64"/>
      <c r="E55" s="64"/>
      <c r="F55" s="64"/>
      <c r="G55" s="64"/>
      <c r="H55" s="64"/>
      <c r="I55" s="64"/>
      <c r="O55" s="68"/>
    </row>
    <row r="56" spans="3:15" ht="15.75" customHeight="1" x14ac:dyDescent="0.25">
      <c r="C56" s="64"/>
      <c r="D56" s="64"/>
      <c r="E56" s="64"/>
      <c r="F56" s="64"/>
      <c r="G56" s="64"/>
      <c r="H56" s="64"/>
      <c r="I56" s="64"/>
      <c r="O56" s="68"/>
    </row>
    <row r="57" spans="3:15" ht="15.75" customHeight="1" x14ac:dyDescent="0.25">
      <c r="C57" s="64"/>
      <c r="D57" s="64"/>
      <c r="E57" s="64"/>
      <c r="F57" s="64"/>
      <c r="G57" s="64"/>
      <c r="H57" s="64"/>
      <c r="I57" s="64"/>
      <c r="O57" s="68"/>
    </row>
    <row r="58" spans="3:15" ht="15.75" customHeight="1" x14ac:dyDescent="0.25">
      <c r="C58" s="64"/>
      <c r="D58" s="64"/>
      <c r="E58" s="64"/>
      <c r="F58" s="64"/>
      <c r="G58" s="64"/>
      <c r="H58" s="64"/>
      <c r="I58" s="64"/>
      <c r="O58" s="68"/>
    </row>
    <row r="59" spans="3:15" ht="15.75" customHeight="1" x14ac:dyDescent="0.25">
      <c r="C59" s="64"/>
      <c r="D59" s="64"/>
      <c r="E59" s="64"/>
      <c r="F59" s="64"/>
      <c r="G59" s="64"/>
      <c r="H59" s="64"/>
      <c r="I59" s="64"/>
      <c r="O59" s="68"/>
    </row>
    <row r="60" spans="3:15" ht="15.75" customHeight="1" x14ac:dyDescent="0.25">
      <c r="C60" s="64"/>
      <c r="D60" s="64"/>
      <c r="E60" s="64"/>
      <c r="F60" s="64"/>
      <c r="G60" s="64"/>
      <c r="H60" s="64"/>
      <c r="I60" s="64"/>
      <c r="O60" s="68"/>
    </row>
    <row r="61" spans="3:15" ht="15.75" customHeight="1" x14ac:dyDescent="0.25">
      <c r="C61" s="64"/>
      <c r="D61" s="64"/>
      <c r="E61" s="64"/>
      <c r="F61" s="64"/>
      <c r="G61" s="64"/>
      <c r="H61" s="64"/>
      <c r="I61" s="64"/>
      <c r="O61" s="68"/>
    </row>
    <row r="62" spans="3:15" ht="15.75" customHeight="1" x14ac:dyDescent="0.25">
      <c r="C62" s="64"/>
      <c r="D62" s="64"/>
      <c r="E62" s="64"/>
      <c r="F62" s="64"/>
      <c r="G62" s="64"/>
      <c r="H62" s="64"/>
      <c r="I62" s="64"/>
      <c r="O62" s="68"/>
    </row>
    <row r="63" spans="3:15" ht="15.75" customHeight="1" x14ac:dyDescent="0.25">
      <c r="C63" s="64"/>
      <c r="D63" s="64"/>
      <c r="E63" s="64"/>
      <c r="F63" s="64"/>
      <c r="G63" s="64"/>
      <c r="H63" s="64"/>
      <c r="I63" s="64"/>
      <c r="O63" s="68"/>
    </row>
    <row r="64" spans="3:15" ht="15.75" customHeight="1" x14ac:dyDescent="0.25">
      <c r="C64" s="64"/>
      <c r="D64" s="64"/>
      <c r="E64" s="64"/>
      <c r="F64" s="64"/>
      <c r="G64" s="64"/>
      <c r="H64" s="64"/>
      <c r="I64" s="64"/>
      <c r="O64" s="68"/>
    </row>
    <row r="65" spans="3:15" ht="15.75" customHeight="1" x14ac:dyDescent="0.25">
      <c r="C65" s="64"/>
      <c r="D65" s="64"/>
      <c r="E65" s="64"/>
      <c r="F65" s="64"/>
      <c r="G65" s="64"/>
      <c r="H65" s="64"/>
      <c r="I65" s="64"/>
      <c r="O65" s="68"/>
    </row>
    <row r="66" spans="3:15" ht="15.75" customHeight="1" x14ac:dyDescent="0.25">
      <c r="C66" s="64"/>
      <c r="D66" s="64"/>
      <c r="E66" s="64"/>
      <c r="F66" s="64"/>
      <c r="G66" s="64"/>
      <c r="H66" s="64"/>
      <c r="I66" s="64"/>
      <c r="O66" s="68"/>
    </row>
    <row r="67" spans="3:15" ht="15.75" customHeight="1" x14ac:dyDescent="0.25">
      <c r="C67" s="64"/>
      <c r="D67" s="64"/>
      <c r="E67" s="64"/>
      <c r="F67" s="64"/>
      <c r="G67" s="64"/>
      <c r="H67" s="64"/>
      <c r="I67" s="64"/>
      <c r="O67" s="68"/>
    </row>
    <row r="68" spans="3:15" ht="15.75" customHeight="1" x14ac:dyDescent="0.25">
      <c r="C68" s="64"/>
      <c r="D68" s="64"/>
      <c r="E68" s="64"/>
      <c r="F68" s="64"/>
      <c r="G68" s="64"/>
      <c r="H68" s="64"/>
      <c r="I68" s="64"/>
      <c r="O68" s="68"/>
    </row>
    <row r="69" spans="3:15" ht="15.75" customHeight="1" x14ac:dyDescent="0.25">
      <c r="C69" s="64"/>
      <c r="D69" s="64"/>
      <c r="E69" s="64"/>
      <c r="F69" s="64"/>
      <c r="G69" s="64"/>
      <c r="H69" s="64"/>
      <c r="I69" s="64"/>
      <c r="O69" s="68"/>
    </row>
    <row r="70" spans="3:15" ht="15.75" customHeight="1" x14ac:dyDescent="0.25">
      <c r="C70" s="64"/>
      <c r="D70" s="64"/>
      <c r="E70" s="64"/>
      <c r="F70" s="64"/>
      <c r="G70" s="64"/>
      <c r="H70" s="64"/>
      <c r="I70" s="64"/>
      <c r="O70" s="68"/>
    </row>
    <row r="71" spans="3:15" ht="15.75" customHeight="1" x14ac:dyDescent="0.25">
      <c r="C71" s="64"/>
      <c r="D71" s="64"/>
      <c r="E71" s="64"/>
      <c r="F71" s="64"/>
      <c r="G71" s="64"/>
      <c r="H71" s="64"/>
      <c r="I71" s="64"/>
      <c r="O71" s="68"/>
    </row>
    <row r="72" spans="3:15" ht="15.75" customHeight="1" x14ac:dyDescent="0.25">
      <c r="C72" s="64"/>
      <c r="D72" s="64"/>
      <c r="E72" s="64"/>
      <c r="F72" s="64"/>
      <c r="G72" s="64"/>
      <c r="H72" s="64"/>
      <c r="I72" s="64"/>
      <c r="O72" s="68"/>
    </row>
    <row r="73" spans="3:15" ht="15.75" customHeight="1" x14ac:dyDescent="0.25">
      <c r="C73" s="64"/>
      <c r="D73" s="64"/>
      <c r="E73" s="64"/>
      <c r="F73" s="64"/>
      <c r="G73" s="64"/>
      <c r="H73" s="64"/>
      <c r="I73" s="64"/>
      <c r="O73" s="68"/>
    </row>
    <row r="74" spans="3:15" ht="15.75" customHeight="1" x14ac:dyDescent="0.25">
      <c r="C74" s="64"/>
      <c r="D74" s="64"/>
      <c r="E74" s="64"/>
      <c r="F74" s="64"/>
      <c r="G74" s="64"/>
      <c r="H74" s="64"/>
      <c r="I74" s="64"/>
      <c r="O74" s="68"/>
    </row>
    <row r="75" spans="3:15" ht="15.75" customHeight="1" x14ac:dyDescent="0.25">
      <c r="C75" s="64"/>
      <c r="D75" s="64"/>
      <c r="E75" s="64"/>
      <c r="F75" s="64"/>
      <c r="G75" s="64"/>
      <c r="H75" s="64"/>
      <c r="I75" s="64"/>
      <c r="O75" s="68"/>
    </row>
    <row r="76" spans="3:15" ht="15.75" customHeight="1" x14ac:dyDescent="0.25">
      <c r="C76" s="64"/>
      <c r="D76" s="64"/>
      <c r="E76" s="64"/>
      <c r="F76" s="64"/>
      <c r="G76" s="64"/>
      <c r="H76" s="64"/>
      <c r="I76" s="64"/>
      <c r="O76" s="68"/>
    </row>
    <row r="77" spans="3:15" ht="15.75" customHeight="1" x14ac:dyDescent="0.25">
      <c r="C77" s="64"/>
      <c r="D77" s="64"/>
      <c r="E77" s="64"/>
      <c r="F77" s="64"/>
      <c r="G77" s="64"/>
      <c r="H77" s="64"/>
      <c r="I77" s="64"/>
      <c r="O77" s="68"/>
    </row>
    <row r="78" spans="3:15" ht="15.75" customHeight="1" x14ac:dyDescent="0.25">
      <c r="C78" s="64"/>
      <c r="D78" s="64"/>
      <c r="E78" s="64"/>
      <c r="F78" s="64"/>
      <c r="G78" s="64"/>
      <c r="H78" s="64"/>
      <c r="I78" s="64"/>
      <c r="O78" s="68"/>
    </row>
    <row r="79" spans="3:15" ht="15.75" customHeight="1" x14ac:dyDescent="0.25">
      <c r="C79" s="64"/>
      <c r="D79" s="64"/>
      <c r="E79" s="64"/>
      <c r="F79" s="64"/>
      <c r="G79" s="64"/>
      <c r="H79" s="64"/>
      <c r="I79" s="64"/>
      <c r="O79" s="68"/>
    </row>
    <row r="80" spans="3:15" ht="15.75" customHeight="1" x14ac:dyDescent="0.25">
      <c r="C80" s="64"/>
      <c r="D80" s="64"/>
      <c r="E80" s="64"/>
      <c r="F80" s="64"/>
      <c r="G80" s="64"/>
      <c r="H80" s="64"/>
      <c r="I80" s="64"/>
      <c r="O80" s="68"/>
    </row>
    <row r="81" spans="3:15" ht="15.75" customHeight="1" x14ac:dyDescent="0.25">
      <c r="C81" s="64"/>
      <c r="D81" s="64"/>
      <c r="E81" s="64"/>
      <c r="F81" s="64"/>
      <c r="G81" s="64"/>
      <c r="H81" s="64"/>
      <c r="I81" s="64"/>
      <c r="O81" s="68"/>
    </row>
    <row r="82" spans="3:15" ht="15.75" customHeight="1" x14ac:dyDescent="0.25">
      <c r="C82" s="64"/>
      <c r="D82" s="64"/>
      <c r="E82" s="64"/>
      <c r="F82" s="64"/>
      <c r="G82" s="64"/>
      <c r="H82" s="64"/>
      <c r="I82" s="64"/>
      <c r="O82" s="68"/>
    </row>
    <row r="83" spans="3:15" ht="15.75" customHeight="1" x14ac:dyDescent="0.25">
      <c r="C83" s="64"/>
      <c r="D83" s="64"/>
      <c r="E83" s="64"/>
      <c r="F83" s="64"/>
      <c r="G83" s="64"/>
      <c r="H83" s="64"/>
      <c r="I83" s="64"/>
      <c r="O83" s="68"/>
    </row>
    <row r="84" spans="3:15" ht="15.75" customHeight="1" x14ac:dyDescent="0.25">
      <c r="C84" s="64"/>
      <c r="D84" s="64"/>
      <c r="E84" s="64"/>
      <c r="F84" s="64"/>
      <c r="G84" s="64"/>
      <c r="H84" s="64"/>
      <c r="I84" s="64"/>
      <c r="O84" s="68"/>
    </row>
    <row r="85" spans="3:15" ht="15.75" customHeight="1" x14ac:dyDescent="0.25">
      <c r="C85" s="64"/>
      <c r="D85" s="64"/>
      <c r="E85" s="64"/>
      <c r="F85" s="64"/>
      <c r="G85" s="64"/>
      <c r="H85" s="64"/>
      <c r="I85" s="64"/>
      <c r="O85" s="68"/>
    </row>
    <row r="86" spans="3:15" ht="15.75" customHeight="1" x14ac:dyDescent="0.25">
      <c r="C86" s="64"/>
      <c r="D86" s="64"/>
      <c r="E86" s="64"/>
      <c r="F86" s="64"/>
      <c r="G86" s="64"/>
      <c r="H86" s="64"/>
      <c r="I86" s="64"/>
      <c r="O86" s="68"/>
    </row>
    <row r="87" spans="3:15" ht="15.75" customHeight="1" x14ac:dyDescent="0.25">
      <c r="C87" s="64"/>
      <c r="D87" s="64"/>
      <c r="E87" s="64"/>
      <c r="F87" s="64"/>
      <c r="G87" s="64"/>
      <c r="H87" s="64"/>
      <c r="I87" s="64"/>
      <c r="O87" s="68"/>
    </row>
    <row r="88" spans="3:15" ht="15.75" customHeight="1" x14ac:dyDescent="0.25">
      <c r="C88" s="64"/>
      <c r="D88" s="64"/>
      <c r="E88" s="64"/>
      <c r="F88" s="64"/>
      <c r="G88" s="64"/>
      <c r="H88" s="64"/>
      <c r="I88" s="64"/>
      <c r="O88" s="68"/>
    </row>
    <row r="89" spans="3:15" ht="15.75" customHeight="1" x14ac:dyDescent="0.25">
      <c r="C89" s="64"/>
      <c r="D89" s="64"/>
      <c r="E89" s="64"/>
      <c r="F89" s="64"/>
      <c r="G89" s="64"/>
      <c r="H89" s="64"/>
      <c r="I89" s="64"/>
      <c r="O89" s="68"/>
    </row>
    <row r="90" spans="3:15" ht="15.75" customHeight="1" x14ac:dyDescent="0.25">
      <c r="C90" s="64"/>
      <c r="D90" s="64"/>
      <c r="E90" s="64"/>
      <c r="F90" s="64"/>
      <c r="G90" s="64"/>
      <c r="H90" s="64"/>
      <c r="I90" s="64"/>
      <c r="O90" s="68"/>
    </row>
    <row r="91" spans="3:15" ht="15.75" customHeight="1" x14ac:dyDescent="0.25">
      <c r="C91" s="64"/>
      <c r="D91" s="64"/>
      <c r="E91" s="64"/>
      <c r="F91" s="64"/>
      <c r="G91" s="64"/>
      <c r="H91" s="64"/>
      <c r="I91" s="64"/>
      <c r="O91" s="68"/>
    </row>
    <row r="92" spans="3:15" ht="15.75" customHeight="1" x14ac:dyDescent="0.25">
      <c r="C92" s="64"/>
      <c r="D92" s="64"/>
      <c r="E92" s="64"/>
      <c r="F92" s="64"/>
      <c r="G92" s="64"/>
      <c r="H92" s="64"/>
      <c r="I92" s="64"/>
      <c r="O92" s="68"/>
    </row>
    <row r="93" spans="3:15" ht="15.75" customHeight="1" x14ac:dyDescent="0.25">
      <c r="C93" s="64"/>
      <c r="D93" s="64"/>
      <c r="E93" s="64"/>
      <c r="F93" s="64"/>
      <c r="G93" s="64"/>
      <c r="H93" s="64"/>
      <c r="I93" s="64"/>
      <c r="O93" s="68"/>
    </row>
    <row r="94" spans="3:15" ht="15.75" customHeight="1" x14ac:dyDescent="0.25">
      <c r="C94" s="64"/>
      <c r="D94" s="64"/>
      <c r="E94" s="64"/>
      <c r="F94" s="64"/>
      <c r="G94" s="64"/>
      <c r="H94" s="64"/>
      <c r="I94" s="64"/>
      <c r="O94" s="68"/>
    </row>
    <row r="95" spans="3:15" ht="15.75" customHeight="1" x14ac:dyDescent="0.25">
      <c r="C95" s="64"/>
      <c r="D95" s="64"/>
      <c r="E95" s="64"/>
      <c r="F95" s="64"/>
      <c r="G95" s="64"/>
      <c r="H95" s="64"/>
      <c r="I95" s="64"/>
      <c r="O95" s="68"/>
    </row>
    <row r="96" spans="3:15" ht="15.75" customHeight="1" x14ac:dyDescent="0.25">
      <c r="C96" s="64"/>
      <c r="D96" s="64"/>
      <c r="E96" s="64"/>
      <c r="F96" s="64"/>
      <c r="G96" s="64"/>
      <c r="H96" s="64"/>
      <c r="I96" s="64"/>
      <c r="O96" s="68"/>
    </row>
    <row r="97" spans="3:15" ht="15.75" customHeight="1" x14ac:dyDescent="0.25">
      <c r="C97" s="64"/>
      <c r="D97" s="64"/>
      <c r="E97" s="64"/>
      <c r="F97" s="64"/>
      <c r="G97" s="64"/>
      <c r="H97" s="64"/>
      <c r="I97" s="64"/>
      <c r="O97" s="68"/>
    </row>
    <row r="98" spans="3:15" ht="15.75" customHeight="1" x14ac:dyDescent="0.25">
      <c r="C98" s="64"/>
      <c r="D98" s="64"/>
      <c r="E98" s="64"/>
      <c r="F98" s="64"/>
      <c r="G98" s="64"/>
      <c r="H98" s="64"/>
      <c r="I98" s="64"/>
      <c r="O98" s="68"/>
    </row>
    <row r="99" spans="3:15" ht="15.75" customHeight="1" x14ac:dyDescent="0.25">
      <c r="C99" s="64"/>
      <c r="D99" s="64"/>
      <c r="E99" s="64"/>
      <c r="F99" s="64"/>
      <c r="G99" s="64"/>
      <c r="H99" s="64"/>
      <c r="I99" s="64"/>
      <c r="O99" s="68"/>
    </row>
    <row r="100" spans="3:15" ht="15.75" customHeight="1" x14ac:dyDescent="0.25">
      <c r="C100" s="64"/>
      <c r="D100" s="64"/>
      <c r="E100" s="64"/>
      <c r="F100" s="64"/>
      <c r="G100" s="64"/>
      <c r="H100" s="64"/>
      <c r="I100" s="64"/>
      <c r="O100" s="68"/>
    </row>
    <row r="101" spans="3:15" ht="15.75" customHeight="1" x14ac:dyDescent="0.25">
      <c r="C101" s="64"/>
      <c r="D101" s="64"/>
      <c r="E101" s="64"/>
      <c r="F101" s="64"/>
      <c r="G101" s="64"/>
      <c r="H101" s="64"/>
      <c r="I101" s="64"/>
      <c r="O101" s="68"/>
    </row>
    <row r="102" spans="3:15" ht="15.75" customHeight="1" x14ac:dyDescent="0.25">
      <c r="C102" s="64"/>
      <c r="D102" s="64"/>
      <c r="E102" s="64"/>
      <c r="F102" s="64"/>
      <c r="G102" s="64"/>
      <c r="H102" s="64"/>
      <c r="I102" s="64"/>
      <c r="O102" s="68"/>
    </row>
    <row r="103" spans="3:15" ht="15.75" customHeight="1" x14ac:dyDescent="0.25">
      <c r="C103" s="64"/>
      <c r="D103" s="64"/>
      <c r="E103" s="64"/>
      <c r="F103" s="64"/>
      <c r="G103" s="64"/>
      <c r="H103" s="64"/>
      <c r="I103" s="64"/>
      <c r="O103" s="68"/>
    </row>
    <row r="104" spans="3:15" ht="15.75" customHeight="1" x14ac:dyDescent="0.25">
      <c r="C104" s="64"/>
      <c r="D104" s="64"/>
      <c r="E104" s="64"/>
      <c r="F104" s="64"/>
      <c r="G104" s="64"/>
      <c r="H104" s="64"/>
      <c r="I104" s="64"/>
      <c r="O104" s="68"/>
    </row>
    <row r="105" spans="3:15" ht="15.75" customHeight="1" x14ac:dyDescent="0.25">
      <c r="C105" s="64"/>
      <c r="D105" s="64"/>
      <c r="E105" s="64"/>
      <c r="F105" s="64"/>
      <c r="G105" s="64"/>
      <c r="H105" s="64"/>
      <c r="I105" s="64"/>
      <c r="O105" s="68"/>
    </row>
    <row r="106" spans="3:15" ht="15.75" customHeight="1" x14ac:dyDescent="0.25">
      <c r="C106" s="64"/>
      <c r="D106" s="64"/>
      <c r="E106" s="64"/>
      <c r="F106" s="64"/>
      <c r="G106" s="64"/>
      <c r="H106" s="64"/>
      <c r="I106" s="64"/>
      <c r="O106" s="68"/>
    </row>
    <row r="107" spans="3:15" ht="15.75" customHeight="1" x14ac:dyDescent="0.25">
      <c r="C107" s="64"/>
      <c r="D107" s="64"/>
      <c r="E107" s="64"/>
      <c r="F107" s="64"/>
      <c r="G107" s="64"/>
      <c r="H107" s="64"/>
      <c r="I107" s="64"/>
      <c r="O107" s="68"/>
    </row>
    <row r="108" spans="3:15" ht="15.75" customHeight="1" x14ac:dyDescent="0.25">
      <c r="C108" s="64"/>
      <c r="D108" s="64"/>
      <c r="E108" s="64"/>
      <c r="F108" s="64"/>
      <c r="G108" s="64"/>
      <c r="H108" s="64"/>
      <c r="I108" s="64"/>
      <c r="O108" s="68"/>
    </row>
    <row r="109" spans="3:15" ht="15.75" customHeight="1" x14ac:dyDescent="0.25">
      <c r="C109" s="64"/>
      <c r="D109" s="64"/>
      <c r="E109" s="64"/>
      <c r="F109" s="64"/>
      <c r="G109" s="64"/>
      <c r="H109" s="64"/>
      <c r="I109" s="64"/>
      <c r="O109" s="68"/>
    </row>
    <row r="110" spans="3:15" ht="15.75" customHeight="1" x14ac:dyDescent="0.25">
      <c r="C110" s="64"/>
      <c r="D110" s="64"/>
      <c r="E110" s="64"/>
      <c r="F110" s="64"/>
      <c r="G110" s="64"/>
      <c r="H110" s="64"/>
      <c r="I110" s="64"/>
      <c r="O110" s="68"/>
    </row>
    <row r="111" spans="3:15" ht="15.75" customHeight="1" x14ac:dyDescent="0.25">
      <c r="C111" s="64"/>
      <c r="D111" s="64"/>
      <c r="E111" s="64"/>
      <c r="F111" s="64"/>
      <c r="G111" s="64"/>
      <c r="H111" s="64"/>
      <c r="I111" s="64"/>
      <c r="O111" s="68"/>
    </row>
    <row r="112" spans="3:15" ht="15.75" customHeight="1" x14ac:dyDescent="0.25">
      <c r="C112" s="64"/>
      <c r="D112" s="64"/>
      <c r="E112" s="64"/>
      <c r="F112" s="64"/>
      <c r="G112" s="64"/>
      <c r="H112" s="64"/>
      <c r="I112" s="64"/>
      <c r="O112" s="68"/>
    </row>
    <row r="113" spans="3:15" ht="15.75" customHeight="1" x14ac:dyDescent="0.25">
      <c r="C113" s="64"/>
      <c r="D113" s="64"/>
      <c r="E113" s="64"/>
      <c r="F113" s="64"/>
      <c r="G113" s="64"/>
      <c r="H113" s="64"/>
      <c r="I113" s="64"/>
      <c r="O113" s="68"/>
    </row>
    <row r="114" spans="3:15" ht="15.75" customHeight="1" x14ac:dyDescent="0.25">
      <c r="C114" s="64"/>
      <c r="D114" s="64"/>
      <c r="E114" s="64"/>
      <c r="F114" s="64"/>
      <c r="G114" s="64"/>
      <c r="H114" s="64"/>
      <c r="I114" s="64"/>
      <c r="O114" s="68"/>
    </row>
    <row r="115" spans="3:15" ht="15.75" customHeight="1" x14ac:dyDescent="0.25">
      <c r="C115" s="64"/>
      <c r="D115" s="64"/>
      <c r="E115" s="64"/>
      <c r="F115" s="64"/>
      <c r="G115" s="64"/>
      <c r="H115" s="64"/>
      <c r="I115" s="64"/>
      <c r="O115" s="68"/>
    </row>
    <row r="116" spans="3:15" ht="15.75" customHeight="1" x14ac:dyDescent="0.25">
      <c r="C116" s="64"/>
      <c r="D116" s="64"/>
      <c r="E116" s="64"/>
      <c r="F116" s="64"/>
      <c r="G116" s="64"/>
      <c r="H116" s="64"/>
      <c r="I116" s="64"/>
      <c r="O116" s="68"/>
    </row>
    <row r="117" spans="3:15" ht="15.75" customHeight="1" x14ac:dyDescent="0.25">
      <c r="C117" s="64"/>
      <c r="D117" s="64"/>
      <c r="E117" s="64"/>
      <c r="F117" s="64"/>
      <c r="G117" s="64"/>
      <c r="H117" s="64"/>
      <c r="I117" s="64"/>
      <c r="O117" s="68"/>
    </row>
    <row r="118" spans="3:15" ht="15.75" customHeight="1" x14ac:dyDescent="0.25">
      <c r="C118" s="64"/>
      <c r="D118" s="64"/>
      <c r="E118" s="64"/>
      <c r="F118" s="64"/>
      <c r="G118" s="64"/>
      <c r="H118" s="64"/>
      <c r="I118" s="64"/>
      <c r="O118" s="68"/>
    </row>
    <row r="119" spans="3:15" ht="15.75" customHeight="1" x14ac:dyDescent="0.25">
      <c r="C119" s="64"/>
      <c r="D119" s="64"/>
      <c r="E119" s="64"/>
      <c r="F119" s="64"/>
      <c r="G119" s="64"/>
      <c r="H119" s="64"/>
      <c r="I119" s="64"/>
      <c r="O119" s="68"/>
    </row>
    <row r="120" spans="3:15" ht="15.75" customHeight="1" x14ac:dyDescent="0.25">
      <c r="C120" s="64"/>
      <c r="D120" s="64"/>
      <c r="E120" s="64"/>
      <c r="F120" s="64"/>
      <c r="G120" s="64"/>
      <c r="H120" s="64"/>
      <c r="I120" s="64"/>
      <c r="O120" s="68"/>
    </row>
    <row r="121" spans="3:15" ht="15.75" customHeight="1" x14ac:dyDescent="0.25">
      <c r="C121" s="64"/>
      <c r="D121" s="64"/>
      <c r="E121" s="64"/>
      <c r="F121" s="64"/>
      <c r="G121" s="64"/>
      <c r="H121" s="64"/>
      <c r="I121" s="64"/>
      <c r="O121" s="68"/>
    </row>
    <row r="122" spans="3:15" ht="15.75" customHeight="1" x14ac:dyDescent="0.25">
      <c r="C122" s="64"/>
      <c r="D122" s="64"/>
      <c r="E122" s="64"/>
      <c r="F122" s="64"/>
      <c r="G122" s="64"/>
      <c r="H122" s="64"/>
      <c r="I122" s="64"/>
      <c r="O122" s="68"/>
    </row>
    <row r="123" spans="3:15" ht="15.75" customHeight="1" x14ac:dyDescent="0.25">
      <c r="C123" s="64"/>
      <c r="D123" s="64"/>
      <c r="E123" s="64"/>
      <c r="F123" s="64"/>
      <c r="G123" s="64"/>
      <c r="H123" s="64"/>
      <c r="I123" s="64"/>
      <c r="O123" s="68"/>
    </row>
    <row r="124" spans="3:15" ht="15.75" customHeight="1" x14ac:dyDescent="0.25">
      <c r="C124" s="64"/>
      <c r="D124" s="64"/>
      <c r="E124" s="64"/>
      <c r="F124" s="64"/>
      <c r="G124" s="64"/>
      <c r="H124" s="64"/>
      <c r="I124" s="64"/>
      <c r="O124" s="68"/>
    </row>
    <row r="125" spans="3:15" ht="15.75" customHeight="1" x14ac:dyDescent="0.25">
      <c r="C125" s="64"/>
      <c r="D125" s="64"/>
      <c r="E125" s="64"/>
      <c r="F125" s="64"/>
      <c r="G125" s="64"/>
      <c r="H125" s="64"/>
      <c r="I125" s="64"/>
      <c r="O125" s="68"/>
    </row>
    <row r="126" spans="3:15" ht="15.75" customHeight="1" x14ac:dyDescent="0.25">
      <c r="C126" s="64"/>
      <c r="D126" s="64"/>
      <c r="E126" s="64"/>
      <c r="F126" s="64"/>
      <c r="G126" s="64"/>
      <c r="H126" s="64"/>
      <c r="I126" s="64"/>
      <c r="O126" s="68"/>
    </row>
    <row r="127" spans="3:15" ht="15.75" customHeight="1" x14ac:dyDescent="0.25">
      <c r="C127" s="64"/>
      <c r="D127" s="64"/>
      <c r="E127" s="64"/>
      <c r="F127" s="64"/>
      <c r="G127" s="64"/>
      <c r="H127" s="64"/>
      <c r="I127" s="64"/>
      <c r="O127" s="68"/>
    </row>
    <row r="128" spans="3:15" ht="15.75" customHeight="1" x14ac:dyDescent="0.25">
      <c r="C128" s="64"/>
      <c r="D128" s="64"/>
      <c r="E128" s="64"/>
      <c r="F128" s="64"/>
      <c r="G128" s="64"/>
      <c r="H128" s="64"/>
      <c r="I128" s="64"/>
      <c r="O128" s="68"/>
    </row>
    <row r="129" spans="3:15" ht="15.75" customHeight="1" x14ac:dyDescent="0.25">
      <c r="C129" s="64"/>
      <c r="D129" s="64"/>
      <c r="E129" s="64"/>
      <c r="F129" s="64"/>
      <c r="G129" s="64"/>
      <c r="H129" s="64"/>
      <c r="I129" s="64"/>
      <c r="O129" s="68"/>
    </row>
    <row r="130" spans="3:15" ht="15.75" customHeight="1" x14ac:dyDescent="0.25">
      <c r="C130" s="64"/>
      <c r="D130" s="64"/>
      <c r="E130" s="64"/>
      <c r="F130" s="64"/>
      <c r="G130" s="64"/>
      <c r="H130" s="64"/>
      <c r="I130" s="64"/>
      <c r="O130" s="68"/>
    </row>
    <row r="131" spans="3:15" ht="15.75" customHeight="1" x14ac:dyDescent="0.25">
      <c r="C131" s="64"/>
      <c r="D131" s="64"/>
      <c r="E131" s="64"/>
      <c r="F131" s="64"/>
      <c r="G131" s="64"/>
      <c r="H131" s="64"/>
      <c r="I131" s="64"/>
      <c r="O131" s="68"/>
    </row>
    <row r="132" spans="3:15" ht="15.75" customHeight="1" x14ac:dyDescent="0.25">
      <c r="C132" s="64"/>
      <c r="D132" s="64"/>
      <c r="E132" s="64"/>
      <c r="F132" s="64"/>
      <c r="G132" s="64"/>
      <c r="H132" s="64"/>
      <c r="I132" s="64"/>
      <c r="O132" s="68"/>
    </row>
    <row r="133" spans="3:15" ht="15.75" customHeight="1" x14ac:dyDescent="0.25">
      <c r="C133" s="64"/>
      <c r="D133" s="64"/>
      <c r="E133" s="64"/>
      <c r="F133" s="64"/>
      <c r="G133" s="64"/>
      <c r="H133" s="64"/>
      <c r="I133" s="64"/>
      <c r="O133" s="68"/>
    </row>
    <row r="134" spans="3:15" ht="15.75" customHeight="1" x14ac:dyDescent="0.25">
      <c r="C134" s="64"/>
      <c r="D134" s="64"/>
      <c r="E134" s="64"/>
      <c r="F134" s="64"/>
      <c r="G134" s="64"/>
      <c r="H134" s="64"/>
      <c r="I134" s="64"/>
      <c r="O134" s="68"/>
    </row>
    <row r="135" spans="3:15" ht="15.75" customHeight="1" x14ac:dyDescent="0.25">
      <c r="C135" s="64"/>
      <c r="D135" s="64"/>
      <c r="E135" s="64"/>
      <c r="F135" s="64"/>
      <c r="G135" s="64"/>
      <c r="H135" s="64"/>
      <c r="I135" s="64"/>
      <c r="O135" s="68"/>
    </row>
    <row r="136" spans="3:15" ht="15.75" customHeight="1" x14ac:dyDescent="0.25">
      <c r="C136" s="64"/>
      <c r="D136" s="64"/>
      <c r="E136" s="64"/>
      <c r="F136" s="64"/>
      <c r="G136" s="64"/>
      <c r="H136" s="64"/>
      <c r="I136" s="64"/>
      <c r="O136" s="68"/>
    </row>
    <row r="137" spans="3:15" ht="15.75" customHeight="1" x14ac:dyDescent="0.25">
      <c r="C137" s="64"/>
      <c r="D137" s="64"/>
      <c r="E137" s="64"/>
      <c r="F137" s="64"/>
      <c r="G137" s="64"/>
      <c r="H137" s="64"/>
      <c r="I137" s="64"/>
      <c r="O137" s="68"/>
    </row>
    <row r="138" spans="3:15" ht="15.75" customHeight="1" x14ac:dyDescent="0.25">
      <c r="C138" s="64"/>
      <c r="D138" s="64"/>
      <c r="E138" s="64"/>
      <c r="F138" s="64"/>
      <c r="G138" s="64"/>
      <c r="H138" s="64"/>
      <c r="I138" s="64"/>
      <c r="O138" s="68"/>
    </row>
    <row r="139" spans="3:15" ht="15.75" customHeight="1" x14ac:dyDescent="0.25">
      <c r="C139" s="64"/>
      <c r="D139" s="64"/>
      <c r="E139" s="64"/>
      <c r="F139" s="64"/>
      <c r="G139" s="64"/>
      <c r="H139" s="64"/>
      <c r="I139" s="64"/>
      <c r="O139" s="68"/>
    </row>
    <row r="140" spans="3:15" ht="15.75" customHeight="1" x14ac:dyDescent="0.25">
      <c r="C140" s="64"/>
      <c r="D140" s="64"/>
      <c r="E140" s="64"/>
      <c r="F140" s="64"/>
      <c r="G140" s="64"/>
      <c r="H140" s="64"/>
      <c r="I140" s="64"/>
      <c r="O140" s="68"/>
    </row>
    <row r="141" spans="3:15" ht="15.75" customHeight="1" x14ac:dyDescent="0.25">
      <c r="C141" s="64"/>
      <c r="D141" s="64"/>
      <c r="E141" s="64"/>
      <c r="F141" s="64"/>
      <c r="G141" s="64"/>
      <c r="H141" s="64"/>
      <c r="I141" s="64"/>
      <c r="O141" s="68"/>
    </row>
    <row r="142" spans="3:15" ht="15.75" customHeight="1" x14ac:dyDescent="0.25">
      <c r="C142" s="64"/>
      <c r="D142" s="64"/>
      <c r="E142" s="64"/>
      <c r="F142" s="64"/>
      <c r="G142" s="64"/>
      <c r="H142" s="64"/>
      <c r="I142" s="64"/>
      <c r="O142" s="68"/>
    </row>
    <row r="143" spans="3:15" ht="15.75" customHeight="1" x14ac:dyDescent="0.25">
      <c r="C143" s="64"/>
      <c r="D143" s="64"/>
      <c r="E143" s="64"/>
      <c r="F143" s="64"/>
      <c r="G143" s="64"/>
      <c r="H143" s="64"/>
      <c r="I143" s="64"/>
      <c r="O143" s="68"/>
    </row>
    <row r="144" spans="3:15" ht="15.75" customHeight="1" x14ac:dyDescent="0.25">
      <c r="C144" s="64"/>
      <c r="D144" s="64"/>
      <c r="E144" s="64"/>
      <c r="F144" s="64"/>
      <c r="G144" s="64"/>
      <c r="H144" s="64"/>
      <c r="I144" s="64"/>
      <c r="O144" s="68"/>
    </row>
    <row r="145" spans="3:15" ht="15.75" customHeight="1" x14ac:dyDescent="0.25">
      <c r="C145" s="64"/>
      <c r="D145" s="64"/>
      <c r="E145" s="64"/>
      <c r="F145" s="64"/>
      <c r="G145" s="64"/>
      <c r="H145" s="64"/>
      <c r="I145" s="64"/>
      <c r="O145" s="68"/>
    </row>
    <row r="146" spans="3:15" ht="15.75" customHeight="1" x14ac:dyDescent="0.25">
      <c r="C146" s="64"/>
      <c r="D146" s="64"/>
      <c r="E146" s="64"/>
      <c r="F146" s="64"/>
      <c r="G146" s="64"/>
      <c r="H146" s="64"/>
      <c r="I146" s="64"/>
      <c r="O146" s="68"/>
    </row>
    <row r="147" spans="3:15" ht="15.75" customHeight="1" x14ac:dyDescent="0.25">
      <c r="C147" s="64"/>
      <c r="D147" s="64"/>
      <c r="E147" s="64"/>
      <c r="F147" s="64"/>
      <c r="G147" s="64"/>
      <c r="H147" s="64"/>
      <c r="I147" s="64"/>
      <c r="O147" s="68"/>
    </row>
    <row r="148" spans="3:15" ht="15.75" customHeight="1" x14ac:dyDescent="0.25">
      <c r="C148" s="64"/>
      <c r="D148" s="64"/>
      <c r="E148" s="64"/>
      <c r="F148" s="64"/>
      <c r="G148" s="64"/>
      <c r="H148" s="64"/>
      <c r="I148" s="64"/>
      <c r="O148" s="68"/>
    </row>
    <row r="149" spans="3:15" ht="15.75" customHeight="1" x14ac:dyDescent="0.25">
      <c r="C149" s="64"/>
      <c r="D149" s="64"/>
      <c r="E149" s="64"/>
      <c r="F149" s="64"/>
      <c r="G149" s="64"/>
      <c r="H149" s="64"/>
      <c r="I149" s="64"/>
      <c r="O149" s="68"/>
    </row>
    <row r="150" spans="3:15" ht="15.75" customHeight="1" x14ac:dyDescent="0.25">
      <c r="C150" s="64"/>
      <c r="D150" s="64"/>
      <c r="E150" s="64"/>
      <c r="F150" s="64"/>
      <c r="G150" s="64"/>
      <c r="H150" s="64"/>
      <c r="I150" s="64"/>
      <c r="O150" s="68"/>
    </row>
    <row r="151" spans="3:15" ht="15.75" customHeight="1" x14ac:dyDescent="0.25">
      <c r="C151" s="64"/>
      <c r="D151" s="64"/>
      <c r="E151" s="64"/>
      <c r="F151" s="64"/>
      <c r="G151" s="64"/>
      <c r="H151" s="64"/>
      <c r="I151" s="64"/>
      <c r="O151" s="68"/>
    </row>
    <row r="152" spans="3:15" ht="15.75" customHeight="1" x14ac:dyDescent="0.25">
      <c r="C152" s="64"/>
      <c r="D152" s="64"/>
      <c r="E152" s="64"/>
      <c r="F152" s="64"/>
      <c r="G152" s="64"/>
      <c r="H152" s="64"/>
      <c r="I152" s="64"/>
      <c r="O152" s="68"/>
    </row>
    <row r="153" spans="3:15" ht="15.75" customHeight="1" x14ac:dyDescent="0.25">
      <c r="C153" s="64"/>
      <c r="D153" s="64"/>
      <c r="E153" s="64"/>
      <c r="F153" s="64"/>
      <c r="G153" s="64"/>
      <c r="H153" s="64"/>
      <c r="I153" s="64"/>
      <c r="O153" s="68"/>
    </row>
    <row r="154" spans="3:15" ht="15.75" customHeight="1" x14ac:dyDescent="0.25">
      <c r="C154" s="64"/>
      <c r="D154" s="64"/>
      <c r="E154" s="64"/>
      <c r="F154" s="64"/>
      <c r="G154" s="64"/>
      <c r="H154" s="64"/>
      <c r="I154" s="64"/>
      <c r="O154" s="68"/>
    </row>
    <row r="155" spans="3:15" ht="15.75" customHeight="1" x14ac:dyDescent="0.25">
      <c r="C155" s="64"/>
      <c r="D155" s="64"/>
      <c r="E155" s="64"/>
      <c r="F155" s="64"/>
      <c r="G155" s="64"/>
      <c r="H155" s="64"/>
      <c r="I155" s="64"/>
      <c r="O155" s="68"/>
    </row>
    <row r="156" spans="3:15" ht="15.75" customHeight="1" x14ac:dyDescent="0.25">
      <c r="C156" s="64"/>
      <c r="D156" s="64"/>
      <c r="E156" s="64"/>
      <c r="F156" s="64"/>
      <c r="G156" s="64"/>
      <c r="H156" s="64"/>
      <c r="I156" s="64"/>
      <c r="O156" s="68"/>
    </row>
    <row r="157" spans="3:15" ht="15.75" customHeight="1" x14ac:dyDescent="0.25">
      <c r="C157" s="64"/>
      <c r="D157" s="64"/>
      <c r="E157" s="64"/>
      <c r="F157" s="64"/>
      <c r="G157" s="64"/>
      <c r="H157" s="64"/>
      <c r="I157" s="64"/>
      <c r="O157" s="68"/>
    </row>
    <row r="158" spans="3:15" ht="15.75" customHeight="1" x14ac:dyDescent="0.25">
      <c r="C158" s="64"/>
      <c r="D158" s="64"/>
      <c r="E158" s="64"/>
      <c r="F158" s="64"/>
      <c r="G158" s="64"/>
      <c r="H158" s="64"/>
      <c r="I158" s="64"/>
      <c r="O158" s="68"/>
    </row>
    <row r="159" spans="3:15" ht="15.75" customHeight="1" x14ac:dyDescent="0.25">
      <c r="C159" s="64"/>
      <c r="D159" s="64"/>
      <c r="E159" s="64"/>
      <c r="F159" s="64"/>
      <c r="G159" s="64"/>
      <c r="H159" s="64"/>
      <c r="I159" s="64"/>
      <c r="O159" s="68"/>
    </row>
    <row r="160" spans="3:15" ht="15.75" customHeight="1" x14ac:dyDescent="0.25">
      <c r="C160" s="64"/>
      <c r="D160" s="64"/>
      <c r="E160" s="64"/>
      <c r="F160" s="64"/>
      <c r="G160" s="64"/>
      <c r="H160" s="64"/>
      <c r="I160" s="64"/>
      <c r="O160" s="68"/>
    </row>
    <row r="161" spans="3:15" ht="15.75" customHeight="1" x14ac:dyDescent="0.25">
      <c r="C161" s="64"/>
      <c r="D161" s="64"/>
      <c r="E161" s="64"/>
      <c r="F161" s="64"/>
      <c r="G161" s="64"/>
      <c r="H161" s="64"/>
      <c r="I161" s="64"/>
      <c r="O161" s="68"/>
    </row>
    <row r="162" spans="3:15" ht="15.75" customHeight="1" x14ac:dyDescent="0.25">
      <c r="C162" s="64"/>
      <c r="D162" s="64"/>
      <c r="E162" s="64"/>
      <c r="F162" s="64"/>
      <c r="G162" s="64"/>
      <c r="H162" s="64"/>
      <c r="I162" s="64"/>
      <c r="O162" s="68"/>
    </row>
    <row r="163" spans="3:15" ht="15.75" customHeight="1" x14ac:dyDescent="0.25">
      <c r="C163" s="64"/>
      <c r="D163" s="64"/>
      <c r="E163" s="64"/>
      <c r="F163" s="64"/>
      <c r="G163" s="64"/>
      <c r="H163" s="64"/>
      <c r="I163" s="64"/>
      <c r="O163" s="68"/>
    </row>
    <row r="164" spans="3:15" ht="15.75" customHeight="1" x14ac:dyDescent="0.25">
      <c r="C164" s="64"/>
      <c r="D164" s="64"/>
      <c r="E164" s="64"/>
      <c r="F164" s="64"/>
      <c r="G164" s="64"/>
      <c r="H164" s="64"/>
      <c r="I164" s="64"/>
      <c r="O164" s="68"/>
    </row>
    <row r="165" spans="3:15" ht="15.75" customHeight="1" x14ac:dyDescent="0.25">
      <c r="C165" s="64"/>
      <c r="D165" s="64"/>
      <c r="E165" s="64"/>
      <c r="F165" s="64"/>
      <c r="G165" s="64"/>
      <c r="H165" s="64"/>
      <c r="I165" s="64"/>
      <c r="O165" s="68"/>
    </row>
    <row r="166" spans="3:15" ht="15.75" customHeight="1" x14ac:dyDescent="0.25">
      <c r="C166" s="64"/>
      <c r="D166" s="64"/>
      <c r="E166" s="64"/>
      <c r="F166" s="64"/>
      <c r="G166" s="64"/>
      <c r="H166" s="64"/>
      <c r="I166" s="64"/>
      <c r="O166" s="68"/>
    </row>
    <row r="167" spans="3:15" ht="15.75" customHeight="1" x14ac:dyDescent="0.25">
      <c r="C167" s="64"/>
      <c r="D167" s="64"/>
      <c r="E167" s="64"/>
      <c r="F167" s="64"/>
      <c r="G167" s="64"/>
      <c r="H167" s="64"/>
      <c r="I167" s="64"/>
      <c r="O167" s="68"/>
    </row>
    <row r="168" spans="3:15" ht="15.75" customHeight="1" x14ac:dyDescent="0.25">
      <c r="C168" s="64"/>
      <c r="D168" s="64"/>
      <c r="E168" s="64"/>
      <c r="F168" s="64"/>
      <c r="G168" s="64"/>
      <c r="H168" s="64"/>
      <c r="I168" s="64"/>
      <c r="O168" s="68"/>
    </row>
    <row r="169" spans="3:15" ht="15.75" customHeight="1" x14ac:dyDescent="0.25">
      <c r="C169" s="64"/>
      <c r="D169" s="64"/>
      <c r="E169" s="64"/>
      <c r="F169" s="64"/>
      <c r="G169" s="64"/>
      <c r="H169" s="64"/>
      <c r="I169" s="64"/>
      <c r="O169" s="68"/>
    </row>
    <row r="170" spans="3:15" ht="15.75" customHeight="1" x14ac:dyDescent="0.25">
      <c r="C170" s="64"/>
      <c r="D170" s="64"/>
      <c r="E170" s="64"/>
      <c r="F170" s="64"/>
      <c r="G170" s="64"/>
      <c r="H170" s="64"/>
      <c r="I170" s="64"/>
      <c r="O170" s="68"/>
    </row>
    <row r="171" spans="3:15" ht="15.75" customHeight="1" x14ac:dyDescent="0.25">
      <c r="C171" s="64"/>
      <c r="D171" s="64"/>
      <c r="E171" s="64"/>
      <c r="F171" s="64"/>
      <c r="G171" s="64"/>
      <c r="H171" s="64"/>
      <c r="I171" s="64"/>
      <c r="O171" s="68"/>
    </row>
    <row r="172" spans="3:15" ht="15.75" customHeight="1" x14ac:dyDescent="0.25">
      <c r="C172" s="64"/>
      <c r="D172" s="64"/>
      <c r="E172" s="64"/>
      <c r="F172" s="64"/>
      <c r="G172" s="64"/>
      <c r="H172" s="64"/>
      <c r="I172" s="64"/>
      <c r="O172" s="68"/>
    </row>
    <row r="173" spans="3:15" ht="15.75" customHeight="1" x14ac:dyDescent="0.25">
      <c r="C173" s="64"/>
      <c r="D173" s="64"/>
      <c r="E173" s="64"/>
      <c r="F173" s="64"/>
      <c r="G173" s="64"/>
      <c r="H173" s="64"/>
      <c r="I173" s="64"/>
      <c r="O173" s="68"/>
    </row>
    <row r="174" spans="3:15" ht="15.75" customHeight="1" x14ac:dyDescent="0.25">
      <c r="C174" s="64"/>
      <c r="D174" s="64"/>
      <c r="E174" s="64"/>
      <c r="F174" s="64"/>
      <c r="G174" s="64"/>
      <c r="H174" s="64"/>
      <c r="I174" s="64"/>
      <c r="O174" s="68"/>
    </row>
    <row r="175" spans="3:15" ht="15.75" customHeight="1" x14ac:dyDescent="0.25">
      <c r="C175" s="64"/>
      <c r="D175" s="64"/>
      <c r="E175" s="64"/>
      <c r="F175" s="64"/>
      <c r="G175" s="64"/>
      <c r="H175" s="64"/>
      <c r="I175" s="64"/>
      <c r="O175" s="68"/>
    </row>
    <row r="176" spans="3:15" ht="15.75" customHeight="1" x14ac:dyDescent="0.25">
      <c r="C176" s="64"/>
      <c r="D176" s="64"/>
      <c r="E176" s="64"/>
      <c r="F176" s="64"/>
      <c r="G176" s="64"/>
      <c r="H176" s="64"/>
      <c r="I176" s="64"/>
      <c r="O176" s="68"/>
    </row>
    <row r="177" spans="3:15" ht="15.75" customHeight="1" x14ac:dyDescent="0.25">
      <c r="C177" s="64"/>
      <c r="D177" s="64"/>
      <c r="E177" s="64"/>
      <c r="F177" s="64"/>
      <c r="G177" s="64"/>
      <c r="H177" s="64"/>
      <c r="I177" s="64"/>
      <c r="O177" s="68"/>
    </row>
    <row r="178" spans="3:15" ht="15.75" customHeight="1" x14ac:dyDescent="0.25">
      <c r="C178" s="64"/>
      <c r="D178" s="64"/>
      <c r="E178" s="64"/>
      <c r="F178" s="64"/>
      <c r="G178" s="64"/>
      <c r="H178" s="64"/>
      <c r="I178" s="64"/>
      <c r="O178" s="68"/>
    </row>
    <row r="179" spans="3:15" ht="15.75" customHeight="1" x14ac:dyDescent="0.25">
      <c r="C179" s="64"/>
      <c r="D179" s="64"/>
      <c r="E179" s="64"/>
      <c r="F179" s="64"/>
      <c r="G179" s="64"/>
      <c r="H179" s="64"/>
      <c r="I179" s="64"/>
      <c r="O179" s="68"/>
    </row>
    <row r="180" spans="3:15" ht="15.75" customHeight="1" x14ac:dyDescent="0.25">
      <c r="C180" s="64"/>
      <c r="D180" s="64"/>
      <c r="E180" s="64"/>
      <c r="F180" s="64"/>
      <c r="G180" s="64"/>
      <c r="H180" s="64"/>
      <c r="I180" s="64"/>
      <c r="O180" s="68"/>
    </row>
    <row r="181" spans="3:15" ht="15.75" customHeight="1" x14ac:dyDescent="0.25">
      <c r="C181" s="64"/>
      <c r="D181" s="64"/>
      <c r="E181" s="64"/>
      <c r="F181" s="64"/>
      <c r="G181" s="64"/>
      <c r="H181" s="64"/>
      <c r="I181" s="64"/>
      <c r="O181" s="68"/>
    </row>
    <row r="182" spans="3:15" ht="15.75" customHeight="1" x14ac:dyDescent="0.25">
      <c r="C182" s="64"/>
      <c r="D182" s="64"/>
      <c r="E182" s="64"/>
      <c r="F182" s="64"/>
      <c r="G182" s="64"/>
      <c r="H182" s="64"/>
      <c r="I182" s="64"/>
      <c r="O182" s="68"/>
    </row>
    <row r="183" spans="3:15" ht="15.75" customHeight="1" x14ac:dyDescent="0.25">
      <c r="C183" s="64"/>
      <c r="D183" s="64"/>
      <c r="E183" s="64"/>
      <c r="F183" s="64"/>
      <c r="G183" s="64"/>
      <c r="H183" s="64"/>
      <c r="I183" s="64"/>
      <c r="O183" s="68"/>
    </row>
    <row r="184" spans="3:15" ht="15.75" customHeight="1" x14ac:dyDescent="0.25">
      <c r="C184" s="64"/>
      <c r="D184" s="64"/>
      <c r="E184" s="64"/>
      <c r="F184" s="64"/>
      <c r="G184" s="64"/>
      <c r="H184" s="64"/>
      <c r="I184" s="64"/>
      <c r="O184" s="68"/>
    </row>
    <row r="185" spans="3:15" ht="15.75" customHeight="1" x14ac:dyDescent="0.25">
      <c r="C185" s="64"/>
      <c r="D185" s="64"/>
      <c r="E185" s="64"/>
      <c r="F185" s="64"/>
      <c r="G185" s="64"/>
      <c r="H185" s="64"/>
      <c r="I185" s="64"/>
      <c r="O185" s="68"/>
    </row>
    <row r="186" spans="3:15" ht="15.75" customHeight="1" x14ac:dyDescent="0.25">
      <c r="C186" s="64"/>
      <c r="D186" s="64"/>
      <c r="E186" s="64"/>
      <c r="F186" s="64"/>
      <c r="G186" s="64"/>
      <c r="H186" s="64"/>
      <c r="I186" s="64"/>
      <c r="O186" s="68"/>
    </row>
    <row r="187" spans="3:15" ht="15.75" customHeight="1" x14ac:dyDescent="0.25">
      <c r="C187" s="64"/>
      <c r="D187" s="64"/>
      <c r="E187" s="64"/>
      <c r="F187" s="64"/>
      <c r="G187" s="64"/>
      <c r="H187" s="64"/>
      <c r="I187" s="64"/>
      <c r="O187" s="68"/>
    </row>
    <row r="188" spans="3:15" ht="15.75" customHeight="1" x14ac:dyDescent="0.25">
      <c r="C188" s="64"/>
      <c r="D188" s="64"/>
      <c r="E188" s="64"/>
      <c r="F188" s="64"/>
      <c r="G188" s="64"/>
      <c r="H188" s="64"/>
      <c r="I188" s="64"/>
      <c r="O188" s="68"/>
    </row>
    <row r="189" spans="3:15" ht="15.75" customHeight="1" x14ac:dyDescent="0.25">
      <c r="C189" s="64"/>
      <c r="D189" s="64"/>
      <c r="E189" s="64"/>
      <c r="F189" s="64"/>
      <c r="G189" s="64"/>
      <c r="H189" s="64"/>
      <c r="I189" s="64"/>
      <c r="O189" s="68"/>
    </row>
    <row r="190" spans="3:15" ht="15.75" customHeight="1" x14ac:dyDescent="0.25">
      <c r="C190" s="64"/>
      <c r="D190" s="64"/>
      <c r="E190" s="64"/>
      <c r="F190" s="64"/>
      <c r="G190" s="64"/>
      <c r="H190" s="64"/>
      <c r="I190" s="64"/>
      <c r="O190" s="68"/>
    </row>
    <row r="191" spans="3:15" ht="15.75" customHeight="1" x14ac:dyDescent="0.25">
      <c r="C191" s="64"/>
      <c r="D191" s="64"/>
      <c r="E191" s="64"/>
      <c r="F191" s="64"/>
      <c r="G191" s="64"/>
      <c r="H191" s="64"/>
      <c r="I191" s="64"/>
      <c r="O191" s="68"/>
    </row>
    <row r="192" spans="3:15" ht="15.75" customHeight="1" x14ac:dyDescent="0.25">
      <c r="C192" s="64"/>
      <c r="D192" s="64"/>
      <c r="E192" s="64"/>
      <c r="F192" s="64"/>
      <c r="G192" s="64"/>
      <c r="H192" s="64"/>
      <c r="I192" s="64"/>
      <c r="O192" s="68"/>
    </row>
    <row r="193" spans="3:15" ht="15.75" customHeight="1" x14ac:dyDescent="0.25">
      <c r="C193" s="64"/>
      <c r="D193" s="64"/>
      <c r="E193" s="64"/>
      <c r="F193" s="64"/>
      <c r="G193" s="64"/>
      <c r="H193" s="64"/>
      <c r="I193" s="64"/>
      <c r="O193" s="68"/>
    </row>
    <row r="194" spans="3:15" ht="15.75" customHeight="1" x14ac:dyDescent="0.25">
      <c r="C194" s="64"/>
      <c r="D194" s="64"/>
      <c r="E194" s="64"/>
      <c r="F194" s="64"/>
      <c r="G194" s="64"/>
      <c r="H194" s="64"/>
      <c r="I194" s="64"/>
      <c r="O194" s="68"/>
    </row>
    <row r="195" spans="3:15" ht="15.75" customHeight="1" x14ac:dyDescent="0.25">
      <c r="C195" s="64"/>
      <c r="D195" s="64"/>
      <c r="E195" s="64"/>
      <c r="F195" s="64"/>
      <c r="G195" s="64"/>
      <c r="H195" s="64"/>
      <c r="I195" s="64"/>
      <c r="O195" s="68"/>
    </row>
    <row r="196" spans="3:15" ht="15.75" customHeight="1" x14ac:dyDescent="0.25">
      <c r="C196" s="64"/>
      <c r="D196" s="64"/>
      <c r="E196" s="64"/>
      <c r="F196" s="64"/>
      <c r="G196" s="64"/>
      <c r="H196" s="64"/>
      <c r="I196" s="64"/>
      <c r="O196" s="68"/>
    </row>
    <row r="197" spans="3:15" ht="15.75" customHeight="1" x14ac:dyDescent="0.25">
      <c r="C197" s="64"/>
      <c r="D197" s="64"/>
      <c r="E197" s="64"/>
      <c r="F197" s="64"/>
      <c r="G197" s="64"/>
      <c r="H197" s="64"/>
      <c r="I197" s="64"/>
      <c r="O197" s="68"/>
    </row>
    <row r="198" spans="3:15" ht="15.75" customHeight="1" x14ac:dyDescent="0.25">
      <c r="C198" s="64"/>
      <c r="D198" s="64"/>
      <c r="E198" s="64"/>
      <c r="F198" s="64"/>
      <c r="G198" s="64"/>
      <c r="H198" s="64"/>
      <c r="I198" s="64"/>
      <c r="O198" s="68"/>
    </row>
    <row r="199" spans="3:15" ht="15.75" customHeight="1" x14ac:dyDescent="0.25">
      <c r="C199" s="64"/>
      <c r="D199" s="64"/>
      <c r="E199" s="64"/>
      <c r="F199" s="64"/>
      <c r="G199" s="64"/>
      <c r="H199" s="64"/>
      <c r="I199" s="64"/>
      <c r="O199" s="68"/>
    </row>
    <row r="200" spans="3:15" ht="15.75" customHeight="1" x14ac:dyDescent="0.25">
      <c r="C200" s="64"/>
      <c r="D200" s="64"/>
      <c r="E200" s="64"/>
      <c r="F200" s="64"/>
      <c r="G200" s="64"/>
      <c r="H200" s="64"/>
      <c r="I200" s="64"/>
      <c r="O200" s="68"/>
    </row>
    <row r="201" spans="3:15" ht="15.75" customHeight="1" x14ac:dyDescent="0.25">
      <c r="C201" s="64"/>
      <c r="D201" s="64"/>
      <c r="E201" s="64"/>
      <c r="F201" s="64"/>
      <c r="G201" s="64"/>
      <c r="H201" s="64"/>
      <c r="I201" s="64"/>
      <c r="O201" s="68"/>
    </row>
    <row r="202" spans="3:15" ht="15.75" customHeight="1" x14ac:dyDescent="0.25">
      <c r="C202" s="64"/>
      <c r="D202" s="64"/>
      <c r="E202" s="64"/>
      <c r="F202" s="64"/>
      <c r="G202" s="64"/>
      <c r="H202" s="64"/>
      <c r="I202" s="64"/>
      <c r="O202" s="68"/>
    </row>
    <row r="203" spans="3:15" ht="15.75" customHeight="1" x14ac:dyDescent="0.25">
      <c r="C203" s="64"/>
      <c r="D203" s="64"/>
      <c r="E203" s="64"/>
      <c r="F203" s="64"/>
      <c r="G203" s="64"/>
      <c r="H203" s="64"/>
      <c r="I203" s="64"/>
      <c r="O203" s="68"/>
    </row>
    <row r="204" spans="3:15" ht="15.75" customHeight="1" x14ac:dyDescent="0.25">
      <c r="C204" s="64"/>
      <c r="D204" s="64"/>
      <c r="E204" s="64"/>
      <c r="F204" s="64"/>
      <c r="G204" s="64"/>
      <c r="H204" s="64"/>
      <c r="I204" s="64"/>
      <c r="O204" s="68"/>
    </row>
    <row r="205" spans="3:15" ht="15.75" customHeight="1" x14ac:dyDescent="0.25">
      <c r="C205" s="64"/>
      <c r="D205" s="64"/>
      <c r="E205" s="64"/>
      <c r="F205" s="64"/>
      <c r="G205" s="64"/>
      <c r="H205" s="64"/>
      <c r="I205" s="64"/>
      <c r="O205" s="68"/>
    </row>
    <row r="206" spans="3:15" ht="15.75" customHeight="1" x14ac:dyDescent="0.25">
      <c r="C206" s="64"/>
      <c r="D206" s="64"/>
      <c r="E206" s="64"/>
      <c r="F206" s="64"/>
      <c r="G206" s="64"/>
      <c r="H206" s="64"/>
      <c r="I206" s="64"/>
      <c r="O206" s="68"/>
    </row>
    <row r="207" spans="3:15" ht="15.75" customHeight="1" x14ac:dyDescent="0.25">
      <c r="C207" s="64"/>
      <c r="D207" s="64"/>
      <c r="E207" s="64"/>
      <c r="F207" s="64"/>
      <c r="G207" s="64"/>
      <c r="H207" s="64"/>
      <c r="I207" s="64"/>
      <c r="O207" s="68"/>
    </row>
    <row r="208" spans="3:15" ht="15.75" customHeight="1" x14ac:dyDescent="0.25">
      <c r="C208" s="64"/>
      <c r="D208" s="64"/>
      <c r="E208" s="64"/>
      <c r="F208" s="64"/>
      <c r="G208" s="64"/>
      <c r="H208" s="64"/>
      <c r="I208" s="64"/>
      <c r="O208" s="68"/>
    </row>
    <row r="209" spans="3:15" ht="15.75" customHeight="1" x14ac:dyDescent="0.25">
      <c r="C209" s="64"/>
      <c r="D209" s="64"/>
      <c r="E209" s="64"/>
      <c r="F209" s="64"/>
      <c r="G209" s="64"/>
      <c r="H209" s="64"/>
      <c r="I209" s="64"/>
      <c r="O209" s="68"/>
    </row>
    <row r="210" spans="3:15" ht="15.75" customHeight="1" x14ac:dyDescent="0.25">
      <c r="C210" s="64"/>
      <c r="D210" s="64"/>
      <c r="E210" s="64"/>
      <c r="F210" s="64"/>
      <c r="G210" s="64"/>
      <c r="H210" s="64"/>
      <c r="I210" s="64"/>
      <c r="O210" s="68"/>
    </row>
    <row r="211" spans="3:15" ht="15.75" customHeight="1" x14ac:dyDescent="0.25">
      <c r="C211" s="64"/>
      <c r="D211" s="64"/>
      <c r="E211" s="64"/>
      <c r="F211" s="64"/>
      <c r="G211" s="64"/>
      <c r="H211" s="64"/>
      <c r="I211" s="64"/>
      <c r="O211" s="68"/>
    </row>
    <row r="212" spans="3:15" ht="15.75" customHeight="1" x14ac:dyDescent="0.25">
      <c r="C212" s="64"/>
      <c r="D212" s="64"/>
      <c r="E212" s="64"/>
      <c r="F212" s="64"/>
      <c r="G212" s="64"/>
      <c r="H212" s="64"/>
      <c r="I212" s="64"/>
      <c r="O212" s="68"/>
    </row>
    <row r="213" spans="3:15" ht="15.75" customHeight="1" x14ac:dyDescent="0.25">
      <c r="C213" s="64"/>
      <c r="D213" s="64"/>
      <c r="E213" s="64"/>
      <c r="F213" s="64"/>
      <c r="G213" s="64"/>
      <c r="H213" s="64"/>
      <c r="I213" s="64"/>
      <c r="O213" s="68"/>
    </row>
    <row r="214" spans="3:15" ht="15.75" customHeight="1" x14ac:dyDescent="0.25">
      <c r="C214" s="64"/>
      <c r="D214" s="64"/>
      <c r="E214" s="64"/>
      <c r="F214" s="64"/>
      <c r="G214" s="64"/>
      <c r="H214" s="64"/>
      <c r="I214" s="64"/>
      <c r="O214" s="68"/>
    </row>
    <row r="215" spans="3:15" ht="15.75" customHeight="1" x14ac:dyDescent="0.25">
      <c r="C215" s="64"/>
      <c r="D215" s="64"/>
      <c r="E215" s="64"/>
      <c r="F215" s="64"/>
      <c r="G215" s="64"/>
      <c r="H215" s="64"/>
      <c r="I215" s="64"/>
      <c r="O215" s="68"/>
    </row>
    <row r="216" spans="3:15" ht="15.75" customHeight="1" x14ac:dyDescent="0.25">
      <c r="C216" s="64"/>
      <c r="D216" s="64"/>
      <c r="E216" s="64"/>
      <c r="F216" s="64"/>
      <c r="G216" s="64"/>
      <c r="H216" s="64"/>
      <c r="I216" s="64"/>
      <c r="O216" s="68"/>
    </row>
    <row r="217" spans="3:15" ht="15.75" customHeight="1" x14ac:dyDescent="0.25">
      <c r="C217" s="64"/>
      <c r="D217" s="64"/>
      <c r="E217" s="64"/>
      <c r="F217" s="64"/>
      <c r="G217" s="64"/>
      <c r="H217" s="64"/>
      <c r="I217" s="64"/>
      <c r="O217" s="68"/>
    </row>
    <row r="218" spans="3:15" ht="15.75" customHeight="1" x14ac:dyDescent="0.25">
      <c r="C218" s="64"/>
      <c r="D218" s="64"/>
      <c r="E218" s="64"/>
      <c r="F218" s="64"/>
      <c r="G218" s="64"/>
      <c r="H218" s="64"/>
      <c r="I218" s="64"/>
      <c r="O218" s="68"/>
    </row>
    <row r="219" spans="3:15" ht="15.75" customHeight="1" x14ac:dyDescent="0.25">
      <c r="C219" s="64"/>
      <c r="D219" s="64"/>
      <c r="E219" s="64"/>
      <c r="F219" s="64"/>
      <c r="G219" s="64"/>
      <c r="H219" s="64"/>
      <c r="I219" s="64"/>
      <c r="O219" s="68"/>
    </row>
    <row r="220" spans="3:15" ht="15.75" customHeight="1" x14ac:dyDescent="0.25">
      <c r="C220" s="64"/>
      <c r="D220" s="64"/>
      <c r="E220" s="64"/>
      <c r="F220" s="64"/>
      <c r="G220" s="64"/>
      <c r="H220" s="64"/>
      <c r="I220" s="64"/>
      <c r="O220" s="68"/>
    </row>
    <row r="221" spans="3:15" ht="15.75" customHeight="1" x14ac:dyDescent="0.25">
      <c r="C221" s="64"/>
      <c r="D221" s="64"/>
      <c r="E221" s="64"/>
      <c r="F221" s="64"/>
      <c r="G221" s="64"/>
      <c r="H221" s="64"/>
      <c r="I221" s="64"/>
      <c r="O221" s="68"/>
    </row>
    <row r="222" spans="3:15" ht="15.75" customHeight="1" x14ac:dyDescent="0.25">
      <c r="C222" s="64"/>
      <c r="D222" s="64"/>
      <c r="E222" s="64"/>
      <c r="F222" s="64"/>
      <c r="G222" s="64"/>
      <c r="H222" s="64"/>
      <c r="I222" s="64"/>
      <c r="O222" s="68"/>
    </row>
    <row r="223" spans="3:15" ht="15.75" customHeight="1" x14ac:dyDescent="0.25">
      <c r="C223" s="64"/>
      <c r="D223" s="64"/>
      <c r="E223" s="64"/>
      <c r="F223" s="64"/>
      <c r="G223" s="64"/>
      <c r="H223" s="64"/>
      <c r="I223" s="64"/>
      <c r="O223" s="68"/>
    </row>
    <row r="224" spans="3:15" ht="15.75" customHeight="1" x14ac:dyDescent="0.25">
      <c r="C224" s="64"/>
      <c r="D224" s="64"/>
      <c r="E224" s="64"/>
      <c r="F224" s="64"/>
      <c r="G224" s="64"/>
      <c r="H224" s="64"/>
      <c r="I224" s="64"/>
      <c r="O224" s="68"/>
    </row>
    <row r="225" spans="3:15" ht="15.75" customHeight="1" x14ac:dyDescent="0.25">
      <c r="C225" s="64"/>
      <c r="D225" s="64"/>
      <c r="E225" s="64"/>
      <c r="F225" s="64"/>
      <c r="G225" s="64"/>
      <c r="H225" s="64"/>
      <c r="I225" s="64"/>
      <c r="O225" s="68"/>
    </row>
    <row r="226" spans="3:15" ht="15.75" customHeight="1" x14ac:dyDescent="0.25">
      <c r="C226" s="64"/>
      <c r="D226" s="64"/>
      <c r="E226" s="64"/>
      <c r="F226" s="64"/>
      <c r="G226" s="64"/>
      <c r="H226" s="64"/>
      <c r="I226" s="64"/>
      <c r="O226" s="68"/>
    </row>
    <row r="227" spans="3:15" ht="15.75" customHeight="1" x14ac:dyDescent="0.25">
      <c r="C227" s="64"/>
      <c r="D227" s="64"/>
      <c r="E227" s="64"/>
      <c r="F227" s="64"/>
      <c r="G227" s="64"/>
      <c r="H227" s="64"/>
      <c r="I227" s="64"/>
      <c r="O227" s="68"/>
    </row>
    <row r="228" spans="3:15" ht="15.75" customHeight="1" x14ac:dyDescent="0.25">
      <c r="C228" s="64"/>
      <c r="D228" s="64"/>
      <c r="E228" s="64"/>
      <c r="F228" s="64"/>
      <c r="G228" s="64"/>
      <c r="H228" s="64"/>
      <c r="I228" s="64"/>
      <c r="O228" s="68"/>
    </row>
    <row r="229" spans="3:15" ht="15.75" customHeight="1" x14ac:dyDescent="0.25">
      <c r="C229" s="64"/>
      <c r="D229" s="64"/>
      <c r="E229" s="64"/>
      <c r="F229" s="64"/>
      <c r="G229" s="64"/>
      <c r="H229" s="64"/>
      <c r="I229" s="64"/>
      <c r="O229" s="68"/>
    </row>
    <row r="230" spans="3:15" ht="15.75" customHeight="1" x14ac:dyDescent="0.25">
      <c r="C230" s="64"/>
      <c r="D230" s="64"/>
      <c r="E230" s="64"/>
      <c r="F230" s="64"/>
      <c r="G230" s="64"/>
      <c r="H230" s="64"/>
      <c r="I230" s="64"/>
      <c r="O230" s="68"/>
    </row>
    <row r="231" spans="3:15" ht="15.75" customHeight="1" x14ac:dyDescent="0.25">
      <c r="C231" s="64"/>
      <c r="D231" s="64"/>
      <c r="E231" s="64"/>
      <c r="F231" s="64"/>
      <c r="G231" s="64"/>
      <c r="H231" s="64"/>
      <c r="I231" s="64"/>
      <c r="O231" s="68"/>
    </row>
    <row r="232" spans="3:15" ht="15.75" customHeight="1" x14ac:dyDescent="0.25">
      <c r="C232" s="64"/>
      <c r="D232" s="64"/>
      <c r="E232" s="64"/>
      <c r="F232" s="64"/>
      <c r="G232" s="64"/>
      <c r="H232" s="64"/>
      <c r="I232" s="64"/>
      <c r="O232" s="68"/>
    </row>
    <row r="233" spans="3:15" ht="15.75" customHeight="1" x14ac:dyDescent="0.25">
      <c r="C233" s="64"/>
      <c r="D233" s="64"/>
      <c r="E233" s="64"/>
      <c r="F233" s="64"/>
      <c r="G233" s="64"/>
      <c r="H233" s="64"/>
      <c r="I233" s="64"/>
      <c r="O233" s="68"/>
    </row>
    <row r="234" spans="3:15" ht="15.75" customHeight="1" x14ac:dyDescent="0.25">
      <c r="C234" s="64"/>
      <c r="D234" s="64"/>
      <c r="E234" s="64"/>
      <c r="F234" s="64"/>
      <c r="G234" s="64"/>
      <c r="H234" s="64"/>
      <c r="I234" s="64"/>
      <c r="O234" s="68"/>
    </row>
    <row r="235" spans="3:15" ht="15.75" customHeight="1" x14ac:dyDescent="0.25">
      <c r="C235" s="64"/>
      <c r="D235" s="64"/>
      <c r="E235" s="64"/>
      <c r="F235" s="64"/>
      <c r="G235" s="64"/>
      <c r="H235" s="64"/>
      <c r="I235" s="64"/>
      <c r="O235" s="68"/>
    </row>
    <row r="236" spans="3:15" ht="15.75" customHeight="1" x14ac:dyDescent="0.25">
      <c r="C236" s="64"/>
      <c r="D236" s="64"/>
      <c r="E236" s="64"/>
      <c r="F236" s="64"/>
      <c r="G236" s="64"/>
      <c r="H236" s="64"/>
      <c r="I236" s="64"/>
      <c r="O236" s="68"/>
    </row>
    <row r="237" spans="3:15" ht="15.75" customHeight="1" x14ac:dyDescent="0.25">
      <c r="C237" s="64"/>
      <c r="D237" s="64"/>
      <c r="E237" s="64"/>
      <c r="F237" s="64"/>
      <c r="G237" s="64"/>
      <c r="H237" s="64"/>
      <c r="I237" s="64"/>
      <c r="O237" s="68"/>
    </row>
    <row r="238" spans="3:15" ht="15.75" customHeight="1" x14ac:dyDescent="0.25">
      <c r="C238" s="64"/>
      <c r="D238" s="64"/>
      <c r="E238" s="64"/>
      <c r="F238" s="64"/>
      <c r="G238" s="64"/>
      <c r="H238" s="64"/>
      <c r="I238" s="64"/>
      <c r="O238" s="68"/>
    </row>
    <row r="239" spans="3:15" ht="15.75" customHeight="1" x14ac:dyDescent="0.25">
      <c r="C239" s="64"/>
      <c r="D239" s="64"/>
      <c r="E239" s="64"/>
      <c r="F239" s="64"/>
      <c r="G239" s="64"/>
      <c r="H239" s="64"/>
      <c r="I239" s="64"/>
      <c r="O239" s="68"/>
    </row>
    <row r="240" spans="3:15" ht="15.75" customHeight="1" x14ac:dyDescent="0.25">
      <c r="C240" s="64"/>
      <c r="D240" s="64"/>
      <c r="E240" s="64"/>
      <c r="F240" s="64"/>
      <c r="G240" s="64"/>
      <c r="H240" s="64"/>
      <c r="I240" s="64"/>
      <c r="O240" s="68"/>
    </row>
    <row r="241" spans="3:15" ht="15.75" customHeight="1" x14ac:dyDescent="0.25">
      <c r="C241" s="64"/>
      <c r="D241" s="64"/>
      <c r="E241" s="64"/>
      <c r="F241" s="64"/>
      <c r="G241" s="64"/>
      <c r="H241" s="64"/>
      <c r="I241" s="64"/>
      <c r="O241" s="68"/>
    </row>
    <row r="242" spans="3:15" ht="15.75" customHeight="1" x14ac:dyDescent="0.25">
      <c r="C242" s="64"/>
      <c r="D242" s="64"/>
      <c r="E242" s="64"/>
      <c r="F242" s="64"/>
      <c r="G242" s="64"/>
      <c r="H242" s="64"/>
      <c r="I242" s="64"/>
      <c r="O242" s="68"/>
    </row>
    <row r="243" spans="3:15" ht="15.75" customHeight="1" x14ac:dyDescent="0.25">
      <c r="C243" s="64"/>
      <c r="D243" s="64"/>
      <c r="E243" s="64"/>
      <c r="F243" s="64"/>
      <c r="G243" s="64"/>
      <c r="H243" s="64"/>
      <c r="I243" s="64"/>
      <c r="O243" s="68"/>
    </row>
    <row r="244" spans="3:15" ht="15.75" customHeight="1" x14ac:dyDescent="0.25">
      <c r="C244" s="64"/>
      <c r="D244" s="64"/>
      <c r="E244" s="64"/>
      <c r="F244" s="64"/>
      <c r="G244" s="64"/>
      <c r="H244" s="64"/>
      <c r="I244" s="64"/>
      <c r="O244" s="68"/>
    </row>
    <row r="245" spans="3:15" ht="15.75" customHeight="1" x14ac:dyDescent="0.25">
      <c r="C245" s="64"/>
      <c r="D245" s="64"/>
      <c r="E245" s="64"/>
      <c r="F245" s="64"/>
      <c r="G245" s="64"/>
      <c r="H245" s="64"/>
      <c r="I245" s="64"/>
      <c r="O245" s="68"/>
    </row>
    <row r="246" spans="3:15" ht="15.75" customHeight="1" x14ac:dyDescent="0.25">
      <c r="C246" s="64"/>
      <c r="D246" s="64"/>
      <c r="E246" s="64"/>
      <c r="F246" s="64"/>
      <c r="G246" s="64"/>
      <c r="H246" s="64"/>
      <c r="I246" s="64"/>
      <c r="O246" s="68"/>
    </row>
    <row r="247" spans="3:15" ht="15.75" customHeight="1" x14ac:dyDescent="0.25">
      <c r="C247" s="64"/>
      <c r="D247" s="64"/>
      <c r="E247" s="64"/>
      <c r="F247" s="64"/>
      <c r="G247" s="64"/>
      <c r="H247" s="64"/>
      <c r="I247" s="64"/>
      <c r="O247" s="68"/>
    </row>
    <row r="248" spans="3:15" ht="15.75" customHeight="1" x14ac:dyDescent="0.25">
      <c r="C248" s="64"/>
      <c r="D248" s="64"/>
      <c r="E248" s="64"/>
      <c r="F248" s="64"/>
      <c r="G248" s="64"/>
      <c r="H248" s="64"/>
      <c r="I248" s="64"/>
      <c r="O248" s="68"/>
    </row>
    <row r="249" spans="3:15" ht="15.75" customHeight="1" x14ac:dyDescent="0.25">
      <c r="C249" s="64"/>
      <c r="D249" s="64"/>
      <c r="E249" s="64"/>
      <c r="F249" s="64"/>
      <c r="G249" s="64"/>
      <c r="H249" s="64"/>
      <c r="I249" s="64"/>
      <c r="O249" s="68"/>
    </row>
    <row r="250" spans="3:15" ht="15.75" customHeight="1" x14ac:dyDescent="0.25">
      <c r="C250" s="64"/>
      <c r="D250" s="64"/>
      <c r="E250" s="64"/>
      <c r="F250" s="64"/>
      <c r="G250" s="64"/>
      <c r="H250" s="64"/>
      <c r="I250" s="64"/>
      <c r="O250" s="68"/>
    </row>
    <row r="251" spans="3:15" ht="15.75" customHeight="1" x14ac:dyDescent="0.25">
      <c r="C251" s="64"/>
      <c r="D251" s="64"/>
      <c r="E251" s="64"/>
      <c r="F251" s="64"/>
      <c r="G251" s="64"/>
      <c r="H251" s="64"/>
      <c r="I251" s="64"/>
      <c r="O251" s="68"/>
    </row>
    <row r="252" spans="3:15" ht="15.75" customHeight="1" x14ac:dyDescent="0.25">
      <c r="C252" s="64"/>
      <c r="D252" s="64"/>
      <c r="E252" s="64"/>
      <c r="F252" s="64"/>
      <c r="G252" s="64"/>
      <c r="H252" s="64"/>
      <c r="I252" s="64"/>
      <c r="O252" s="68"/>
    </row>
    <row r="253" spans="3:15" ht="15.75" customHeight="1" x14ac:dyDescent="0.25">
      <c r="C253" s="64"/>
      <c r="D253" s="64"/>
      <c r="E253" s="64"/>
      <c r="F253" s="64"/>
      <c r="G253" s="64"/>
      <c r="H253" s="64"/>
      <c r="I253" s="64"/>
      <c r="O253" s="68"/>
    </row>
    <row r="254" spans="3:15" ht="15.75" customHeight="1" x14ac:dyDescent="0.25">
      <c r="C254" s="64"/>
      <c r="D254" s="64"/>
      <c r="E254" s="64"/>
      <c r="F254" s="64"/>
      <c r="G254" s="64"/>
      <c r="H254" s="64"/>
      <c r="I254" s="64"/>
      <c r="O254" s="68"/>
    </row>
    <row r="255" spans="3:15" ht="15.75" customHeight="1" x14ac:dyDescent="0.25">
      <c r="C255" s="64"/>
      <c r="D255" s="64"/>
      <c r="E255" s="64"/>
      <c r="F255" s="64"/>
      <c r="G255" s="64"/>
      <c r="H255" s="64"/>
      <c r="I255" s="64"/>
      <c r="O255" s="68"/>
    </row>
    <row r="256" spans="3:15" ht="15.75" customHeight="1" x14ac:dyDescent="0.25">
      <c r="C256" s="64"/>
      <c r="D256" s="64"/>
      <c r="E256" s="64"/>
      <c r="F256" s="64"/>
      <c r="G256" s="64"/>
      <c r="H256" s="64"/>
      <c r="I256" s="64"/>
      <c r="O256" s="68"/>
    </row>
    <row r="257" spans="3:15" ht="15.75" customHeight="1" x14ac:dyDescent="0.25">
      <c r="C257" s="64"/>
      <c r="D257" s="64"/>
      <c r="E257" s="64"/>
      <c r="F257" s="64"/>
      <c r="G257" s="64"/>
      <c r="H257" s="64"/>
      <c r="I257" s="64"/>
      <c r="O257" s="68"/>
    </row>
    <row r="258" spans="3:15" ht="15.75" customHeight="1" x14ac:dyDescent="0.25">
      <c r="C258" s="64"/>
      <c r="D258" s="64"/>
      <c r="E258" s="64"/>
      <c r="F258" s="64"/>
      <c r="G258" s="64"/>
      <c r="H258" s="64"/>
      <c r="I258" s="64"/>
      <c r="O258" s="68"/>
    </row>
    <row r="259" spans="3:15" ht="15.75" customHeight="1" x14ac:dyDescent="0.25">
      <c r="C259" s="64"/>
      <c r="D259" s="64"/>
      <c r="E259" s="64"/>
      <c r="F259" s="64"/>
      <c r="G259" s="64"/>
      <c r="H259" s="64"/>
      <c r="I259" s="64"/>
      <c r="O259" s="68"/>
    </row>
    <row r="260" spans="3:15" ht="15.75" customHeight="1" x14ac:dyDescent="0.25">
      <c r="C260" s="64"/>
      <c r="D260" s="64"/>
      <c r="E260" s="64"/>
      <c r="F260" s="64"/>
      <c r="G260" s="64"/>
      <c r="H260" s="64"/>
      <c r="I260" s="64"/>
      <c r="O260" s="68"/>
    </row>
    <row r="261" spans="3:15" ht="15.75" customHeight="1" x14ac:dyDescent="0.25">
      <c r="C261" s="64"/>
      <c r="D261" s="64"/>
      <c r="E261" s="64"/>
      <c r="F261" s="64"/>
      <c r="G261" s="64"/>
      <c r="H261" s="64"/>
      <c r="I261" s="64"/>
      <c r="O261" s="68"/>
    </row>
    <row r="262" spans="3:15" ht="15.75" customHeight="1" x14ac:dyDescent="0.25">
      <c r="C262" s="64"/>
      <c r="D262" s="64"/>
      <c r="E262" s="64"/>
      <c r="F262" s="64"/>
      <c r="G262" s="64"/>
      <c r="H262" s="64"/>
      <c r="I262" s="64"/>
      <c r="O262" s="68"/>
    </row>
    <row r="263" spans="3:15" ht="15.75" customHeight="1" x14ac:dyDescent="0.25">
      <c r="C263" s="64"/>
      <c r="D263" s="64"/>
      <c r="E263" s="64"/>
      <c r="F263" s="64"/>
      <c r="G263" s="64"/>
      <c r="H263" s="64"/>
      <c r="I263" s="64"/>
      <c r="O263" s="68"/>
    </row>
    <row r="264" spans="3:15" ht="15.75" customHeight="1" x14ac:dyDescent="0.25">
      <c r="C264" s="64"/>
      <c r="D264" s="64"/>
      <c r="E264" s="64"/>
      <c r="F264" s="64"/>
      <c r="G264" s="64"/>
      <c r="H264" s="64"/>
      <c r="I264" s="64"/>
      <c r="O264" s="68"/>
    </row>
    <row r="265" spans="3:15" ht="15.75" customHeight="1" x14ac:dyDescent="0.25">
      <c r="C265" s="64"/>
      <c r="D265" s="64"/>
      <c r="E265" s="64"/>
      <c r="F265" s="64"/>
      <c r="G265" s="64"/>
      <c r="H265" s="64"/>
      <c r="I265" s="64"/>
      <c r="O265" s="68"/>
    </row>
    <row r="266" spans="3:15" ht="15.75" customHeight="1" x14ac:dyDescent="0.25">
      <c r="C266" s="64"/>
      <c r="D266" s="64"/>
      <c r="E266" s="64"/>
      <c r="F266" s="64"/>
      <c r="G266" s="64"/>
      <c r="H266" s="64"/>
      <c r="I266" s="64"/>
      <c r="O266" s="68"/>
    </row>
    <row r="267" spans="3:15" ht="15.75" customHeight="1" x14ac:dyDescent="0.25">
      <c r="C267" s="64"/>
      <c r="D267" s="64"/>
      <c r="E267" s="64"/>
      <c r="F267" s="64"/>
      <c r="G267" s="64"/>
      <c r="H267" s="64"/>
      <c r="I267" s="64"/>
      <c r="O267" s="68"/>
    </row>
    <row r="268" spans="3:15" ht="15.75" customHeight="1" x14ac:dyDescent="0.25">
      <c r="C268" s="64"/>
      <c r="D268" s="64"/>
      <c r="E268" s="64"/>
      <c r="F268" s="64"/>
      <c r="G268" s="64"/>
      <c r="H268" s="64"/>
      <c r="I268" s="64"/>
      <c r="O268" s="68"/>
    </row>
    <row r="269" spans="3:15" ht="15.75" customHeight="1" x14ac:dyDescent="0.25">
      <c r="C269" s="64"/>
      <c r="D269" s="64"/>
      <c r="E269" s="64"/>
      <c r="F269" s="64"/>
      <c r="G269" s="64"/>
      <c r="H269" s="64"/>
      <c r="I269" s="64"/>
      <c r="O269" s="68"/>
    </row>
    <row r="270" spans="3:15" ht="15.75" customHeight="1" x14ac:dyDescent="0.25">
      <c r="C270" s="64"/>
      <c r="D270" s="64"/>
      <c r="E270" s="64"/>
      <c r="F270" s="64"/>
      <c r="G270" s="64"/>
      <c r="H270" s="64"/>
      <c r="I270" s="64"/>
      <c r="O270" s="68"/>
    </row>
    <row r="271" spans="3:15" ht="15.75" customHeight="1" x14ac:dyDescent="0.25">
      <c r="C271" s="64"/>
      <c r="D271" s="64"/>
      <c r="E271" s="64"/>
      <c r="F271" s="64"/>
      <c r="G271" s="64"/>
      <c r="H271" s="64"/>
      <c r="I271" s="64"/>
      <c r="O271" s="68"/>
    </row>
    <row r="272" spans="3:15" ht="15.75" customHeight="1" x14ac:dyDescent="0.25">
      <c r="C272" s="64"/>
      <c r="D272" s="64"/>
      <c r="E272" s="64"/>
      <c r="F272" s="64"/>
      <c r="G272" s="64"/>
      <c r="H272" s="64"/>
      <c r="I272" s="64"/>
      <c r="O272" s="68"/>
    </row>
    <row r="273" spans="3:15" ht="15.75" customHeight="1" x14ac:dyDescent="0.25">
      <c r="C273" s="64"/>
      <c r="D273" s="64"/>
      <c r="E273" s="64"/>
      <c r="F273" s="64"/>
      <c r="G273" s="64"/>
      <c r="H273" s="64"/>
      <c r="I273" s="64"/>
      <c r="O273" s="68"/>
    </row>
    <row r="274" spans="3:15" ht="15.75" customHeight="1" x14ac:dyDescent="0.25">
      <c r="C274" s="64"/>
      <c r="D274" s="64"/>
      <c r="E274" s="64"/>
      <c r="F274" s="64"/>
      <c r="G274" s="64"/>
      <c r="H274" s="64"/>
      <c r="I274" s="64"/>
      <c r="O274" s="68"/>
    </row>
    <row r="275" spans="3:15" ht="15.75" customHeight="1" x14ac:dyDescent="0.25">
      <c r="C275" s="64"/>
      <c r="D275" s="64"/>
      <c r="E275" s="64"/>
      <c r="F275" s="64"/>
      <c r="G275" s="64"/>
      <c r="H275" s="64"/>
      <c r="I275" s="64"/>
      <c r="O275" s="68"/>
    </row>
    <row r="276" spans="3:15" ht="15.75" customHeight="1" x14ac:dyDescent="0.25">
      <c r="C276" s="64"/>
      <c r="D276" s="64"/>
      <c r="E276" s="64"/>
      <c r="F276" s="64"/>
      <c r="G276" s="64"/>
      <c r="H276" s="64"/>
      <c r="I276" s="64"/>
      <c r="O276" s="68"/>
    </row>
    <row r="277" spans="3:15" ht="15.75" customHeight="1" x14ac:dyDescent="0.25">
      <c r="C277" s="64"/>
      <c r="D277" s="64"/>
      <c r="E277" s="64"/>
      <c r="F277" s="64"/>
      <c r="G277" s="64"/>
      <c r="H277" s="64"/>
      <c r="I277" s="64"/>
      <c r="O277" s="68"/>
    </row>
    <row r="278" spans="3:15" ht="15.75" customHeight="1" x14ac:dyDescent="0.25">
      <c r="C278" s="64"/>
      <c r="D278" s="64"/>
      <c r="E278" s="64"/>
      <c r="F278" s="64"/>
      <c r="G278" s="64"/>
      <c r="H278" s="64"/>
      <c r="I278" s="64"/>
      <c r="O278" s="68"/>
    </row>
    <row r="279" spans="3:15" ht="15.75" customHeight="1" x14ac:dyDescent="0.25">
      <c r="C279" s="64"/>
      <c r="D279" s="64"/>
      <c r="E279" s="64"/>
      <c r="F279" s="64"/>
      <c r="G279" s="64"/>
      <c r="H279" s="64"/>
      <c r="I279" s="64"/>
      <c r="O279" s="68"/>
    </row>
    <row r="280" spans="3:15" ht="15.75" customHeight="1" x14ac:dyDescent="0.25">
      <c r="C280" s="64"/>
      <c r="D280" s="64"/>
      <c r="E280" s="64"/>
      <c r="F280" s="64"/>
      <c r="G280" s="64"/>
      <c r="H280" s="64"/>
      <c r="I280" s="64"/>
      <c r="O280" s="68"/>
    </row>
    <row r="281" spans="3:15" ht="15.75" customHeight="1" x14ac:dyDescent="0.25">
      <c r="C281" s="64"/>
      <c r="D281" s="64"/>
      <c r="E281" s="64"/>
      <c r="F281" s="64"/>
      <c r="G281" s="64"/>
      <c r="H281" s="64"/>
      <c r="I281" s="64"/>
      <c r="O281" s="68"/>
    </row>
    <row r="282" spans="3:15" ht="15.75" customHeight="1" x14ac:dyDescent="0.25">
      <c r="C282" s="64"/>
      <c r="D282" s="64"/>
      <c r="E282" s="64"/>
      <c r="F282" s="64"/>
      <c r="G282" s="64"/>
      <c r="H282" s="64"/>
      <c r="I282" s="64"/>
      <c r="O282" s="68"/>
    </row>
    <row r="283" spans="3:15" ht="15.75" customHeight="1" x14ac:dyDescent="0.25">
      <c r="C283" s="64"/>
      <c r="D283" s="64"/>
      <c r="E283" s="64"/>
      <c r="F283" s="64"/>
      <c r="G283" s="64"/>
      <c r="H283" s="64"/>
      <c r="I283" s="64"/>
      <c r="O283" s="68"/>
    </row>
    <row r="284" spans="3:15" ht="15.75" customHeight="1" x14ac:dyDescent="0.25">
      <c r="C284" s="64"/>
      <c r="D284" s="64"/>
      <c r="E284" s="64"/>
      <c r="F284" s="64"/>
      <c r="G284" s="64"/>
      <c r="H284" s="64"/>
      <c r="I284" s="64"/>
      <c r="O284" s="68"/>
    </row>
    <row r="285" spans="3:15" ht="15.75" customHeight="1" x14ac:dyDescent="0.25">
      <c r="C285" s="64"/>
      <c r="D285" s="64"/>
      <c r="E285" s="64"/>
      <c r="F285" s="64"/>
      <c r="G285" s="64"/>
      <c r="H285" s="64"/>
      <c r="I285" s="64"/>
      <c r="O285" s="68"/>
    </row>
    <row r="286" spans="3:15" ht="15.75" customHeight="1" x14ac:dyDescent="0.25">
      <c r="C286" s="64"/>
      <c r="D286" s="64"/>
      <c r="E286" s="64"/>
      <c r="F286" s="64"/>
      <c r="G286" s="64"/>
      <c r="H286" s="64"/>
      <c r="I286" s="64"/>
      <c r="O286" s="68"/>
    </row>
    <row r="287" spans="3:15" ht="15.75" customHeight="1" x14ac:dyDescent="0.25">
      <c r="C287" s="64"/>
      <c r="D287" s="64"/>
      <c r="E287" s="64"/>
      <c r="F287" s="64"/>
      <c r="G287" s="64"/>
      <c r="H287" s="64"/>
      <c r="I287" s="64"/>
      <c r="O287" s="68"/>
    </row>
    <row r="288" spans="3:15" ht="15.75" customHeight="1" x14ac:dyDescent="0.25">
      <c r="C288" s="64"/>
      <c r="D288" s="64"/>
      <c r="E288" s="64"/>
      <c r="F288" s="64"/>
      <c r="G288" s="64"/>
      <c r="H288" s="64"/>
      <c r="I288" s="64"/>
      <c r="O288" s="68"/>
    </row>
    <row r="289" spans="3:15" ht="15.75" customHeight="1" x14ac:dyDescent="0.25">
      <c r="C289" s="64"/>
      <c r="D289" s="64"/>
      <c r="E289" s="64"/>
      <c r="F289" s="64"/>
      <c r="G289" s="64"/>
      <c r="H289" s="64"/>
      <c r="I289" s="64"/>
      <c r="O289" s="68"/>
    </row>
    <row r="290" spans="3:15" ht="15.75" customHeight="1" x14ac:dyDescent="0.25">
      <c r="C290" s="64"/>
      <c r="D290" s="64"/>
      <c r="E290" s="64"/>
      <c r="F290" s="64"/>
      <c r="G290" s="64"/>
      <c r="H290" s="64"/>
      <c r="I290" s="64"/>
      <c r="O290" s="68"/>
    </row>
    <row r="291" spans="3:15" ht="15.75" customHeight="1" x14ac:dyDescent="0.25">
      <c r="C291" s="64"/>
      <c r="D291" s="64"/>
      <c r="E291" s="64"/>
      <c r="F291" s="64"/>
      <c r="G291" s="64"/>
      <c r="H291" s="64"/>
      <c r="I291" s="64"/>
      <c r="O291" s="68"/>
    </row>
    <row r="292" spans="3:15" ht="15.75" customHeight="1" x14ac:dyDescent="0.25">
      <c r="C292" s="64"/>
      <c r="D292" s="64"/>
      <c r="E292" s="64"/>
      <c r="F292" s="64"/>
      <c r="G292" s="64"/>
      <c r="H292" s="64"/>
      <c r="I292" s="64"/>
      <c r="O292" s="68"/>
    </row>
    <row r="293" spans="3:15" ht="15.75" customHeight="1" x14ac:dyDescent="0.25">
      <c r="C293" s="64"/>
      <c r="D293" s="64"/>
      <c r="E293" s="64"/>
      <c r="F293" s="64"/>
      <c r="G293" s="64"/>
      <c r="H293" s="64"/>
      <c r="I293" s="64"/>
      <c r="O293" s="68"/>
    </row>
    <row r="294" spans="3:15" ht="15.75" customHeight="1" x14ac:dyDescent="0.25">
      <c r="C294" s="64"/>
      <c r="D294" s="64"/>
      <c r="E294" s="64"/>
      <c r="F294" s="64"/>
      <c r="G294" s="64"/>
      <c r="H294" s="64"/>
      <c r="I294" s="64"/>
      <c r="O294" s="68"/>
    </row>
    <row r="295" spans="3:15" ht="15.75" customHeight="1" x14ac:dyDescent="0.25">
      <c r="C295" s="64"/>
      <c r="D295" s="64"/>
      <c r="E295" s="64"/>
      <c r="F295" s="64"/>
      <c r="G295" s="64"/>
      <c r="H295" s="64"/>
      <c r="I295" s="64"/>
      <c r="O295" s="68"/>
    </row>
    <row r="296" spans="3:15" ht="15.75" customHeight="1" x14ac:dyDescent="0.25">
      <c r="C296" s="64"/>
      <c r="D296" s="64"/>
      <c r="E296" s="64"/>
      <c r="F296" s="64"/>
      <c r="G296" s="64"/>
      <c r="H296" s="64"/>
      <c r="I296" s="64"/>
      <c r="O296" s="68"/>
    </row>
    <row r="297" spans="3:15" ht="15.75" customHeight="1" x14ac:dyDescent="0.25">
      <c r="C297" s="64"/>
      <c r="D297" s="64"/>
      <c r="E297" s="64"/>
      <c r="F297" s="64"/>
      <c r="G297" s="64"/>
      <c r="H297" s="64"/>
      <c r="I297" s="64"/>
      <c r="O297" s="68"/>
    </row>
    <row r="298" spans="3:15" ht="15.75" customHeight="1" x14ac:dyDescent="0.25">
      <c r="C298" s="64"/>
      <c r="D298" s="64"/>
      <c r="E298" s="64"/>
      <c r="F298" s="64"/>
      <c r="G298" s="64"/>
      <c r="H298" s="64"/>
      <c r="I298" s="64"/>
      <c r="O298" s="68"/>
    </row>
    <row r="299" spans="3:15" ht="15.75" customHeight="1" x14ac:dyDescent="0.25">
      <c r="C299" s="64"/>
      <c r="D299" s="64"/>
      <c r="E299" s="64"/>
      <c r="F299" s="64"/>
      <c r="G299" s="64"/>
      <c r="H299" s="64"/>
      <c r="I299" s="64"/>
      <c r="O299" s="68"/>
    </row>
    <row r="300" spans="3:15" ht="15.75" customHeight="1" x14ac:dyDescent="0.25">
      <c r="C300" s="64"/>
      <c r="D300" s="64"/>
      <c r="E300" s="64"/>
      <c r="F300" s="64"/>
      <c r="G300" s="64"/>
      <c r="H300" s="64"/>
      <c r="I300" s="64"/>
      <c r="O300" s="68"/>
    </row>
    <row r="301" spans="3:15" ht="15.75" customHeight="1" x14ac:dyDescent="0.25">
      <c r="C301" s="64"/>
      <c r="D301" s="64"/>
      <c r="E301" s="64"/>
      <c r="F301" s="64"/>
      <c r="G301" s="64"/>
      <c r="H301" s="64"/>
      <c r="I301" s="64"/>
      <c r="O301" s="68"/>
    </row>
    <row r="302" spans="3:15" ht="15.75" customHeight="1" x14ac:dyDescent="0.25">
      <c r="C302" s="64"/>
      <c r="D302" s="64"/>
      <c r="E302" s="64"/>
      <c r="F302" s="64"/>
      <c r="G302" s="64"/>
      <c r="H302" s="64"/>
      <c r="I302" s="64"/>
      <c r="O302" s="68"/>
    </row>
    <row r="303" spans="3:15" ht="15.75" customHeight="1" x14ac:dyDescent="0.25">
      <c r="C303" s="64"/>
      <c r="D303" s="64"/>
      <c r="E303" s="64"/>
      <c r="F303" s="64"/>
      <c r="G303" s="64"/>
      <c r="H303" s="64"/>
      <c r="I303" s="64"/>
      <c r="O303" s="68"/>
    </row>
    <row r="304" spans="3:15" ht="15.75" customHeight="1" x14ac:dyDescent="0.25">
      <c r="C304" s="64"/>
      <c r="D304" s="64"/>
      <c r="E304" s="64"/>
      <c r="F304" s="64"/>
      <c r="G304" s="64"/>
      <c r="H304" s="64"/>
      <c r="I304" s="64"/>
      <c r="O304" s="68"/>
    </row>
    <row r="305" spans="3:15" ht="15.75" customHeight="1" x14ac:dyDescent="0.25">
      <c r="C305" s="64"/>
      <c r="D305" s="64"/>
      <c r="E305" s="64"/>
      <c r="F305" s="64"/>
      <c r="G305" s="64"/>
      <c r="H305" s="64"/>
      <c r="I305" s="64"/>
      <c r="O305" s="68"/>
    </row>
    <row r="306" spans="3:15" ht="15.75" customHeight="1" x14ac:dyDescent="0.25">
      <c r="C306" s="64"/>
      <c r="D306" s="64"/>
      <c r="E306" s="64"/>
      <c r="F306" s="64"/>
      <c r="G306" s="64"/>
      <c r="H306" s="64"/>
      <c r="I306" s="64"/>
      <c r="O306" s="68"/>
    </row>
    <row r="307" spans="3:15" ht="15.75" customHeight="1" x14ac:dyDescent="0.25">
      <c r="C307" s="64"/>
      <c r="D307" s="64"/>
      <c r="E307" s="64"/>
      <c r="F307" s="64"/>
      <c r="G307" s="64"/>
      <c r="H307" s="64"/>
      <c r="I307" s="64"/>
      <c r="O307" s="68"/>
    </row>
    <row r="308" spans="3:15" ht="15.75" customHeight="1" x14ac:dyDescent="0.25">
      <c r="C308" s="64"/>
      <c r="D308" s="64"/>
      <c r="E308" s="64"/>
      <c r="F308" s="64"/>
      <c r="G308" s="64"/>
      <c r="H308" s="64"/>
      <c r="I308" s="64"/>
      <c r="O308" s="68"/>
    </row>
    <row r="309" spans="3:15" ht="15.75" customHeight="1" x14ac:dyDescent="0.25">
      <c r="C309" s="64"/>
      <c r="D309" s="64"/>
      <c r="E309" s="64"/>
      <c r="F309" s="64"/>
      <c r="G309" s="64"/>
      <c r="H309" s="64"/>
      <c r="I309" s="64"/>
      <c r="O309" s="68"/>
    </row>
    <row r="310" spans="3:15" ht="15.75" customHeight="1" x14ac:dyDescent="0.25">
      <c r="C310" s="64"/>
      <c r="D310" s="64"/>
      <c r="E310" s="64"/>
      <c r="F310" s="64"/>
      <c r="G310" s="64"/>
      <c r="H310" s="64"/>
      <c r="I310" s="64"/>
      <c r="O310" s="68"/>
    </row>
    <row r="311" spans="3:15" ht="15.75" customHeight="1" x14ac:dyDescent="0.25">
      <c r="C311" s="64"/>
      <c r="D311" s="64"/>
      <c r="E311" s="64"/>
      <c r="F311" s="64"/>
      <c r="G311" s="64"/>
      <c r="H311" s="64"/>
      <c r="I311" s="64"/>
      <c r="O311" s="68"/>
    </row>
    <row r="312" spans="3:15" ht="15.75" customHeight="1" x14ac:dyDescent="0.25">
      <c r="C312" s="64"/>
      <c r="D312" s="64"/>
      <c r="E312" s="64"/>
      <c r="F312" s="64"/>
      <c r="G312" s="64"/>
      <c r="H312" s="64"/>
      <c r="I312" s="64"/>
      <c r="O312" s="68"/>
    </row>
    <row r="313" spans="3:15" ht="15.75" customHeight="1" x14ac:dyDescent="0.25">
      <c r="C313" s="64"/>
      <c r="D313" s="64"/>
      <c r="E313" s="64"/>
      <c r="F313" s="64"/>
      <c r="G313" s="64"/>
      <c r="H313" s="64"/>
      <c r="I313" s="64"/>
      <c r="O313" s="68"/>
    </row>
    <row r="314" spans="3:15" ht="15.75" customHeight="1" x14ac:dyDescent="0.25">
      <c r="C314" s="64"/>
      <c r="D314" s="64"/>
      <c r="E314" s="64"/>
      <c r="F314" s="64"/>
      <c r="G314" s="64"/>
      <c r="H314" s="64"/>
      <c r="I314" s="64"/>
      <c r="O314" s="68"/>
    </row>
    <row r="315" spans="3:15" ht="15.75" customHeight="1" x14ac:dyDescent="0.25">
      <c r="C315" s="64"/>
      <c r="D315" s="64"/>
      <c r="E315" s="64"/>
      <c r="F315" s="64"/>
      <c r="G315" s="64"/>
      <c r="H315" s="64"/>
      <c r="I315" s="64"/>
      <c r="O315" s="68"/>
    </row>
    <row r="316" spans="3:15" ht="15.75" customHeight="1" x14ac:dyDescent="0.25">
      <c r="C316" s="64"/>
      <c r="D316" s="64"/>
      <c r="E316" s="64"/>
      <c r="F316" s="64"/>
      <c r="G316" s="64"/>
      <c r="H316" s="64"/>
      <c r="I316" s="64"/>
      <c r="O316" s="68"/>
    </row>
    <row r="317" spans="3:15" ht="15.75" customHeight="1" x14ac:dyDescent="0.25">
      <c r="C317" s="64"/>
      <c r="D317" s="64"/>
      <c r="E317" s="64"/>
      <c r="F317" s="64"/>
      <c r="G317" s="64"/>
      <c r="H317" s="64"/>
      <c r="I317" s="64"/>
      <c r="O317" s="68"/>
    </row>
    <row r="318" spans="3:15" ht="15.75" customHeight="1" x14ac:dyDescent="0.25">
      <c r="C318" s="64"/>
      <c r="D318" s="64"/>
      <c r="E318" s="64"/>
      <c r="F318" s="64"/>
      <c r="G318" s="64"/>
      <c r="H318" s="64"/>
      <c r="I318" s="64"/>
      <c r="O318" s="68"/>
    </row>
    <row r="319" spans="3:15" ht="15.75" customHeight="1" x14ac:dyDescent="0.25">
      <c r="C319" s="64"/>
      <c r="D319" s="64"/>
      <c r="E319" s="64"/>
      <c r="F319" s="64"/>
      <c r="G319" s="64"/>
      <c r="H319" s="64"/>
      <c r="I319" s="64"/>
      <c r="O319" s="68"/>
    </row>
    <row r="320" spans="3:15" ht="15.75" customHeight="1" x14ac:dyDescent="0.25">
      <c r="C320" s="64"/>
      <c r="D320" s="64"/>
      <c r="E320" s="64"/>
      <c r="F320" s="64"/>
      <c r="G320" s="64"/>
      <c r="H320" s="64"/>
      <c r="I320" s="64"/>
      <c r="O320" s="68"/>
    </row>
    <row r="321" spans="3:15" ht="15.75" customHeight="1" x14ac:dyDescent="0.25">
      <c r="C321" s="64"/>
      <c r="D321" s="64"/>
      <c r="E321" s="64"/>
      <c r="F321" s="64"/>
      <c r="G321" s="64"/>
      <c r="H321" s="64"/>
      <c r="I321" s="64"/>
      <c r="O321" s="68"/>
    </row>
    <row r="322" spans="3:15" ht="15.75" customHeight="1" x14ac:dyDescent="0.25">
      <c r="C322" s="64"/>
      <c r="D322" s="64"/>
      <c r="E322" s="64"/>
      <c r="F322" s="64"/>
      <c r="G322" s="64"/>
      <c r="H322" s="64"/>
      <c r="I322" s="64"/>
      <c r="O322" s="68"/>
    </row>
    <row r="323" spans="3:15" ht="15.75" customHeight="1" x14ac:dyDescent="0.25">
      <c r="C323" s="64"/>
      <c r="D323" s="64"/>
      <c r="E323" s="64"/>
      <c r="F323" s="64"/>
      <c r="G323" s="64"/>
      <c r="H323" s="64"/>
      <c r="I323" s="64"/>
      <c r="O323" s="68"/>
    </row>
    <row r="324" spans="3:15" ht="15.75" customHeight="1" x14ac:dyDescent="0.25">
      <c r="C324" s="64"/>
      <c r="D324" s="64"/>
      <c r="E324" s="64"/>
      <c r="F324" s="64"/>
      <c r="G324" s="64"/>
      <c r="H324" s="64"/>
      <c r="I324" s="64"/>
      <c r="O324" s="68"/>
    </row>
    <row r="325" spans="3:15" ht="15.75" customHeight="1" x14ac:dyDescent="0.25">
      <c r="C325" s="64"/>
      <c r="D325" s="64"/>
      <c r="E325" s="64"/>
      <c r="F325" s="64"/>
      <c r="G325" s="64"/>
      <c r="H325" s="64"/>
      <c r="I325" s="64"/>
      <c r="O325" s="68"/>
    </row>
    <row r="326" spans="3:15" ht="15.75" customHeight="1" x14ac:dyDescent="0.25">
      <c r="C326" s="64"/>
      <c r="D326" s="64"/>
      <c r="E326" s="64"/>
      <c r="F326" s="64"/>
      <c r="G326" s="64"/>
      <c r="H326" s="64"/>
      <c r="I326" s="64"/>
      <c r="O326" s="68"/>
    </row>
    <row r="327" spans="3:15" ht="15.75" customHeight="1" x14ac:dyDescent="0.25">
      <c r="C327" s="64"/>
      <c r="D327" s="64"/>
      <c r="E327" s="64"/>
      <c r="F327" s="64"/>
      <c r="G327" s="64"/>
      <c r="H327" s="64"/>
      <c r="I327" s="64"/>
      <c r="O327" s="68"/>
    </row>
    <row r="328" spans="3:15" ht="15.75" customHeight="1" x14ac:dyDescent="0.25">
      <c r="C328" s="64"/>
      <c r="D328" s="64"/>
      <c r="E328" s="64"/>
      <c r="F328" s="64"/>
      <c r="G328" s="64"/>
      <c r="H328" s="64"/>
      <c r="I328" s="64"/>
      <c r="O328" s="68"/>
    </row>
    <row r="329" spans="3:15" ht="15.75" customHeight="1" x14ac:dyDescent="0.25">
      <c r="C329" s="64"/>
      <c r="D329" s="64"/>
      <c r="E329" s="64"/>
      <c r="F329" s="64"/>
      <c r="G329" s="64"/>
      <c r="H329" s="64"/>
      <c r="I329" s="64"/>
      <c r="O329" s="68"/>
    </row>
    <row r="330" spans="3:15" ht="15.75" customHeight="1" x14ac:dyDescent="0.25">
      <c r="C330" s="64"/>
      <c r="D330" s="64"/>
      <c r="E330" s="64"/>
      <c r="F330" s="64"/>
      <c r="G330" s="64"/>
      <c r="H330" s="64"/>
      <c r="I330" s="64"/>
      <c r="O330" s="68"/>
    </row>
    <row r="331" spans="3:15" ht="15.75" customHeight="1" x14ac:dyDescent="0.25">
      <c r="C331" s="64"/>
      <c r="D331" s="64"/>
      <c r="E331" s="64"/>
      <c r="F331" s="64"/>
      <c r="G331" s="64"/>
      <c r="H331" s="64"/>
      <c r="I331" s="64"/>
      <c r="O331" s="68"/>
    </row>
    <row r="332" spans="3:15" ht="15.75" customHeight="1" x14ac:dyDescent="0.25">
      <c r="C332" s="64"/>
      <c r="D332" s="64"/>
      <c r="E332" s="64"/>
      <c r="F332" s="64"/>
      <c r="G332" s="64"/>
      <c r="H332" s="64"/>
      <c r="I332" s="64"/>
      <c r="O332" s="68"/>
    </row>
    <row r="333" spans="3:15" ht="15.75" customHeight="1" x14ac:dyDescent="0.25">
      <c r="C333" s="64"/>
      <c r="D333" s="64"/>
      <c r="E333" s="64"/>
      <c r="F333" s="64"/>
      <c r="G333" s="64"/>
      <c r="H333" s="64"/>
      <c r="I333" s="64"/>
      <c r="O333" s="68"/>
    </row>
    <row r="334" spans="3:15" ht="15.75" customHeight="1" x14ac:dyDescent="0.25">
      <c r="C334" s="64"/>
      <c r="D334" s="64"/>
      <c r="E334" s="64"/>
      <c r="F334" s="64"/>
      <c r="G334" s="64"/>
      <c r="H334" s="64"/>
      <c r="I334" s="64"/>
      <c r="O334" s="68"/>
    </row>
    <row r="335" spans="3:15" ht="15.75" customHeight="1" x14ac:dyDescent="0.25">
      <c r="C335" s="64"/>
      <c r="D335" s="64"/>
      <c r="E335" s="64"/>
      <c r="F335" s="64"/>
      <c r="G335" s="64"/>
      <c r="H335" s="64"/>
      <c r="I335" s="64"/>
      <c r="O335" s="68"/>
    </row>
    <row r="336" spans="3:15" ht="15.75" customHeight="1" x14ac:dyDescent="0.25">
      <c r="C336" s="64"/>
      <c r="D336" s="64"/>
      <c r="E336" s="64"/>
      <c r="F336" s="64"/>
      <c r="G336" s="64"/>
      <c r="H336" s="64"/>
      <c r="I336" s="64"/>
      <c r="O336" s="68"/>
    </row>
    <row r="337" spans="3:15" ht="15.75" customHeight="1" x14ac:dyDescent="0.25">
      <c r="C337" s="64"/>
      <c r="D337" s="64"/>
      <c r="E337" s="64"/>
      <c r="F337" s="64"/>
      <c r="G337" s="64"/>
      <c r="H337" s="64"/>
      <c r="I337" s="64"/>
      <c r="O337" s="68"/>
    </row>
    <row r="338" spans="3:15" ht="15.75" customHeight="1" x14ac:dyDescent="0.25">
      <c r="C338" s="64"/>
      <c r="D338" s="64"/>
      <c r="E338" s="64"/>
      <c r="F338" s="64"/>
      <c r="G338" s="64"/>
      <c r="H338" s="64"/>
      <c r="I338" s="64"/>
      <c r="O338" s="68"/>
    </row>
    <row r="339" spans="3:15" ht="15.75" customHeight="1" x14ac:dyDescent="0.25">
      <c r="C339" s="64"/>
      <c r="D339" s="64"/>
      <c r="E339" s="64"/>
      <c r="F339" s="64"/>
      <c r="G339" s="64"/>
      <c r="H339" s="64"/>
      <c r="I339" s="64"/>
      <c r="O339" s="68"/>
    </row>
    <row r="340" spans="3:15" ht="15.75" customHeight="1" x14ac:dyDescent="0.25">
      <c r="C340" s="64"/>
      <c r="D340" s="64"/>
      <c r="E340" s="64"/>
      <c r="F340" s="64"/>
      <c r="G340" s="64"/>
      <c r="H340" s="64"/>
      <c r="I340" s="64"/>
      <c r="O340" s="68"/>
    </row>
    <row r="341" spans="3:15" ht="15.75" customHeight="1" x14ac:dyDescent="0.25">
      <c r="C341" s="64"/>
      <c r="D341" s="64"/>
      <c r="E341" s="64"/>
      <c r="F341" s="64"/>
      <c r="G341" s="64"/>
      <c r="H341" s="64"/>
      <c r="I341" s="64"/>
      <c r="O341" s="68"/>
    </row>
    <row r="342" spans="3:15" ht="15.75" customHeight="1" x14ac:dyDescent="0.25">
      <c r="C342" s="64"/>
      <c r="D342" s="64"/>
      <c r="E342" s="64"/>
      <c r="F342" s="64"/>
      <c r="G342" s="64"/>
      <c r="H342" s="64"/>
      <c r="I342" s="64"/>
      <c r="O342" s="68"/>
    </row>
    <row r="343" spans="3:15" ht="15.75" customHeight="1" x14ac:dyDescent="0.25">
      <c r="C343" s="64"/>
      <c r="D343" s="64"/>
      <c r="E343" s="64"/>
      <c r="F343" s="64"/>
      <c r="G343" s="64"/>
      <c r="H343" s="64"/>
      <c r="I343" s="64"/>
      <c r="O343" s="68"/>
    </row>
    <row r="344" spans="3:15" ht="15.75" customHeight="1" x14ac:dyDescent="0.25">
      <c r="C344" s="64"/>
      <c r="D344" s="64"/>
      <c r="E344" s="64"/>
      <c r="F344" s="64"/>
      <c r="G344" s="64"/>
      <c r="H344" s="64"/>
      <c r="I344" s="64"/>
      <c r="O344" s="68"/>
    </row>
    <row r="345" spans="3:15" ht="15.75" customHeight="1" x14ac:dyDescent="0.25">
      <c r="C345" s="64"/>
      <c r="D345" s="64"/>
      <c r="E345" s="64"/>
      <c r="F345" s="64"/>
      <c r="G345" s="64"/>
      <c r="H345" s="64"/>
      <c r="I345" s="64"/>
      <c r="O345" s="68"/>
    </row>
    <row r="346" spans="3:15" ht="15.75" customHeight="1" x14ac:dyDescent="0.25">
      <c r="C346" s="64"/>
      <c r="D346" s="64"/>
      <c r="E346" s="64"/>
      <c r="F346" s="64"/>
      <c r="G346" s="64"/>
      <c r="H346" s="64"/>
      <c r="I346" s="64"/>
      <c r="O346" s="68"/>
    </row>
    <row r="347" spans="3:15" ht="15.75" customHeight="1" x14ac:dyDescent="0.25">
      <c r="C347" s="64"/>
      <c r="D347" s="64"/>
      <c r="E347" s="64"/>
      <c r="F347" s="64"/>
      <c r="G347" s="64"/>
      <c r="H347" s="64"/>
      <c r="I347" s="64"/>
      <c r="O347" s="68"/>
    </row>
    <row r="348" spans="3:15" ht="15.75" customHeight="1" x14ac:dyDescent="0.25">
      <c r="C348" s="64"/>
      <c r="D348" s="64"/>
      <c r="E348" s="64"/>
      <c r="F348" s="64"/>
      <c r="G348" s="64"/>
      <c r="H348" s="64"/>
      <c r="I348" s="64"/>
      <c r="O348" s="68"/>
    </row>
    <row r="349" spans="3:15" ht="15.75" customHeight="1" x14ac:dyDescent="0.25">
      <c r="C349" s="64"/>
      <c r="D349" s="64"/>
      <c r="E349" s="64"/>
      <c r="F349" s="64"/>
      <c r="G349" s="64"/>
      <c r="H349" s="64"/>
      <c r="I349" s="64"/>
      <c r="O349" s="68"/>
    </row>
    <row r="350" spans="3:15" ht="15.75" customHeight="1" x14ac:dyDescent="0.25">
      <c r="C350" s="64"/>
      <c r="D350" s="64"/>
      <c r="E350" s="64"/>
      <c r="F350" s="64"/>
      <c r="G350" s="64"/>
      <c r="H350" s="64"/>
      <c r="I350" s="64"/>
      <c r="O350" s="68"/>
    </row>
    <row r="351" spans="3:15" ht="15.75" customHeight="1" x14ac:dyDescent="0.25">
      <c r="C351" s="64"/>
      <c r="D351" s="64"/>
      <c r="E351" s="64"/>
      <c r="F351" s="64"/>
      <c r="G351" s="64"/>
      <c r="H351" s="64"/>
      <c r="I351" s="64"/>
      <c r="O351" s="68"/>
    </row>
    <row r="352" spans="3:15" ht="15.75" customHeight="1" x14ac:dyDescent="0.25">
      <c r="C352" s="64"/>
      <c r="D352" s="64"/>
      <c r="E352" s="64"/>
      <c r="F352" s="64"/>
      <c r="G352" s="64"/>
      <c r="H352" s="64"/>
      <c r="I352" s="64"/>
      <c r="O352" s="68"/>
    </row>
    <row r="353" spans="3:15" ht="15.75" customHeight="1" x14ac:dyDescent="0.25">
      <c r="C353" s="64"/>
      <c r="D353" s="64"/>
      <c r="E353" s="64"/>
      <c r="F353" s="64"/>
      <c r="G353" s="64"/>
      <c r="H353" s="64"/>
      <c r="I353" s="64"/>
      <c r="O353" s="68"/>
    </row>
    <row r="354" spans="3:15" ht="15.75" customHeight="1" x14ac:dyDescent="0.25">
      <c r="C354" s="64"/>
      <c r="D354" s="64"/>
      <c r="E354" s="64"/>
      <c r="F354" s="64"/>
      <c r="G354" s="64"/>
      <c r="H354" s="64"/>
      <c r="I354" s="64"/>
      <c r="O354" s="68"/>
    </row>
    <row r="355" spans="3:15" ht="15.75" customHeight="1" x14ac:dyDescent="0.25">
      <c r="C355" s="64"/>
      <c r="D355" s="64"/>
      <c r="E355" s="64"/>
      <c r="F355" s="64"/>
      <c r="G355" s="64"/>
      <c r="H355" s="64"/>
      <c r="I355" s="64"/>
      <c r="O355" s="68"/>
    </row>
    <row r="356" spans="3:15" ht="15.75" customHeight="1" x14ac:dyDescent="0.25">
      <c r="C356" s="64"/>
      <c r="D356" s="64"/>
      <c r="E356" s="64"/>
      <c r="F356" s="64"/>
      <c r="G356" s="64"/>
      <c r="H356" s="64"/>
      <c r="I356" s="64"/>
      <c r="O356" s="68"/>
    </row>
    <row r="357" spans="3:15" ht="15.75" customHeight="1" x14ac:dyDescent="0.25">
      <c r="C357" s="64"/>
      <c r="D357" s="64"/>
      <c r="E357" s="64"/>
      <c r="F357" s="64"/>
      <c r="G357" s="64"/>
      <c r="H357" s="64"/>
      <c r="I357" s="64"/>
      <c r="O357" s="68"/>
    </row>
    <row r="358" spans="3:15" ht="15.75" customHeight="1" x14ac:dyDescent="0.25">
      <c r="C358" s="64"/>
      <c r="D358" s="64"/>
      <c r="E358" s="64"/>
      <c r="F358" s="64"/>
      <c r="G358" s="64"/>
      <c r="H358" s="64"/>
      <c r="I358" s="64"/>
      <c r="O358" s="68"/>
    </row>
    <row r="359" spans="3:15" ht="15.75" customHeight="1" x14ac:dyDescent="0.25">
      <c r="C359" s="64"/>
      <c r="D359" s="64"/>
      <c r="E359" s="64"/>
      <c r="F359" s="64"/>
      <c r="G359" s="64"/>
      <c r="H359" s="64"/>
      <c r="I359" s="64"/>
      <c r="O359" s="68"/>
    </row>
    <row r="360" spans="3:15" ht="15.75" customHeight="1" x14ac:dyDescent="0.25">
      <c r="C360" s="64"/>
      <c r="D360" s="64"/>
      <c r="E360" s="64"/>
      <c r="F360" s="64"/>
      <c r="G360" s="64"/>
      <c r="H360" s="64"/>
      <c r="I360" s="64"/>
      <c r="O360" s="68"/>
    </row>
    <row r="361" spans="3:15" ht="15.75" customHeight="1" x14ac:dyDescent="0.25">
      <c r="C361" s="64"/>
      <c r="D361" s="64"/>
      <c r="E361" s="64"/>
      <c r="F361" s="64"/>
      <c r="G361" s="64"/>
      <c r="H361" s="64"/>
      <c r="I361" s="64"/>
      <c r="O361" s="68"/>
    </row>
    <row r="362" spans="3:15" ht="15.75" customHeight="1" x14ac:dyDescent="0.25">
      <c r="C362" s="64"/>
      <c r="D362" s="64"/>
      <c r="E362" s="64"/>
      <c r="F362" s="64"/>
      <c r="G362" s="64"/>
      <c r="H362" s="64"/>
      <c r="I362" s="64"/>
      <c r="O362" s="68"/>
    </row>
    <row r="363" spans="3:15" ht="15.75" customHeight="1" x14ac:dyDescent="0.25">
      <c r="C363" s="64"/>
      <c r="D363" s="64"/>
      <c r="E363" s="64"/>
      <c r="F363" s="64"/>
      <c r="G363" s="64"/>
      <c r="H363" s="64"/>
      <c r="I363" s="64"/>
      <c r="O363" s="68"/>
    </row>
    <row r="364" spans="3:15" ht="15.75" customHeight="1" x14ac:dyDescent="0.25">
      <c r="C364" s="64"/>
      <c r="D364" s="64"/>
      <c r="E364" s="64"/>
      <c r="F364" s="64"/>
      <c r="G364" s="64"/>
      <c r="H364" s="64"/>
      <c r="I364" s="64"/>
      <c r="O364" s="68"/>
    </row>
    <row r="365" spans="3:15" ht="15.75" customHeight="1" x14ac:dyDescent="0.25">
      <c r="C365" s="64"/>
      <c r="D365" s="64"/>
      <c r="E365" s="64"/>
      <c r="F365" s="64"/>
      <c r="G365" s="64"/>
      <c r="H365" s="64"/>
      <c r="I365" s="64"/>
      <c r="O365" s="68"/>
    </row>
    <row r="366" spans="3:15" ht="15.75" customHeight="1" x14ac:dyDescent="0.25">
      <c r="C366" s="64"/>
      <c r="D366" s="64"/>
      <c r="E366" s="64"/>
      <c r="F366" s="64"/>
      <c r="G366" s="64"/>
      <c r="H366" s="64"/>
      <c r="I366" s="64"/>
      <c r="O366" s="68"/>
    </row>
    <row r="367" spans="3:15" ht="15.75" customHeight="1" x14ac:dyDescent="0.25">
      <c r="C367" s="64"/>
      <c r="D367" s="64"/>
      <c r="E367" s="64"/>
      <c r="F367" s="64"/>
      <c r="G367" s="64"/>
      <c r="H367" s="64"/>
      <c r="I367" s="64"/>
      <c r="O367" s="68"/>
    </row>
    <row r="368" spans="3:15" ht="15.75" customHeight="1" x14ac:dyDescent="0.25">
      <c r="C368" s="64"/>
      <c r="D368" s="64"/>
      <c r="E368" s="64"/>
      <c r="F368" s="64"/>
      <c r="G368" s="64"/>
      <c r="H368" s="64"/>
      <c r="I368" s="64"/>
      <c r="O368" s="68"/>
    </row>
    <row r="369" spans="3:15" ht="15.75" customHeight="1" x14ac:dyDescent="0.25">
      <c r="C369" s="64"/>
      <c r="D369" s="64"/>
      <c r="E369" s="64"/>
      <c r="F369" s="64"/>
      <c r="G369" s="64"/>
      <c r="H369" s="64"/>
      <c r="I369" s="64"/>
      <c r="O369" s="68"/>
    </row>
    <row r="370" spans="3:15" ht="15.75" customHeight="1" x14ac:dyDescent="0.25">
      <c r="C370" s="64"/>
      <c r="D370" s="64"/>
      <c r="E370" s="64"/>
      <c r="F370" s="64"/>
      <c r="G370" s="64"/>
      <c r="H370" s="64"/>
      <c r="I370" s="64"/>
      <c r="O370" s="68"/>
    </row>
    <row r="371" spans="3:15" ht="15.75" customHeight="1" x14ac:dyDescent="0.25">
      <c r="C371" s="64"/>
      <c r="D371" s="64"/>
      <c r="E371" s="64"/>
      <c r="F371" s="64"/>
      <c r="G371" s="64"/>
      <c r="H371" s="64"/>
      <c r="I371" s="64"/>
      <c r="O371" s="68"/>
    </row>
    <row r="372" spans="3:15" ht="15.75" customHeight="1" x14ac:dyDescent="0.25">
      <c r="C372" s="64"/>
      <c r="D372" s="64"/>
      <c r="E372" s="64"/>
      <c r="F372" s="64"/>
      <c r="G372" s="64"/>
      <c r="H372" s="64"/>
      <c r="I372" s="64"/>
      <c r="O372" s="68"/>
    </row>
    <row r="373" spans="3:15" ht="15.75" customHeight="1" x14ac:dyDescent="0.25">
      <c r="C373" s="64"/>
      <c r="D373" s="64"/>
      <c r="E373" s="64"/>
      <c r="F373" s="64"/>
      <c r="G373" s="64"/>
      <c r="H373" s="64"/>
      <c r="I373" s="64"/>
      <c r="O373" s="68"/>
    </row>
    <row r="374" spans="3:15" ht="15.75" customHeight="1" x14ac:dyDescent="0.25">
      <c r="C374" s="64"/>
      <c r="D374" s="64"/>
      <c r="E374" s="64"/>
      <c r="F374" s="64"/>
      <c r="G374" s="64"/>
      <c r="H374" s="64"/>
      <c r="I374" s="64"/>
      <c r="O374" s="68"/>
    </row>
    <row r="375" spans="3:15" ht="15.75" customHeight="1" x14ac:dyDescent="0.25">
      <c r="C375" s="64"/>
      <c r="D375" s="64"/>
      <c r="E375" s="64"/>
      <c r="F375" s="64"/>
      <c r="G375" s="64"/>
      <c r="H375" s="64"/>
      <c r="I375" s="64"/>
      <c r="O375" s="68"/>
    </row>
    <row r="376" spans="3:15" ht="15.75" customHeight="1" x14ac:dyDescent="0.25">
      <c r="C376" s="64"/>
      <c r="D376" s="64"/>
      <c r="E376" s="64"/>
      <c r="F376" s="64"/>
      <c r="G376" s="64"/>
      <c r="H376" s="64"/>
      <c r="I376" s="64"/>
      <c r="O376" s="68"/>
    </row>
    <row r="377" spans="3:15" ht="15.75" customHeight="1" x14ac:dyDescent="0.25">
      <c r="C377" s="64"/>
      <c r="D377" s="64"/>
      <c r="E377" s="64"/>
      <c r="F377" s="64"/>
      <c r="G377" s="64"/>
      <c r="H377" s="64"/>
      <c r="I377" s="64"/>
      <c r="O377" s="68"/>
    </row>
    <row r="378" spans="3:15" ht="15.75" customHeight="1" x14ac:dyDescent="0.25">
      <c r="C378" s="64"/>
      <c r="D378" s="64"/>
      <c r="E378" s="64"/>
      <c r="F378" s="64"/>
      <c r="G378" s="64"/>
      <c r="H378" s="64"/>
      <c r="I378" s="64"/>
      <c r="O378" s="68"/>
    </row>
    <row r="379" spans="3:15" ht="15.75" customHeight="1" x14ac:dyDescent="0.25">
      <c r="C379" s="64"/>
      <c r="D379" s="64"/>
      <c r="E379" s="64"/>
      <c r="F379" s="64"/>
      <c r="G379" s="64"/>
      <c r="H379" s="64"/>
      <c r="I379" s="64"/>
      <c r="O379" s="68"/>
    </row>
    <row r="380" spans="3:15" ht="15.75" customHeight="1" x14ac:dyDescent="0.25">
      <c r="C380" s="64"/>
      <c r="D380" s="64"/>
      <c r="E380" s="64"/>
      <c r="F380" s="64"/>
      <c r="G380" s="64"/>
      <c r="H380" s="64"/>
      <c r="I380" s="64"/>
      <c r="O380" s="68"/>
    </row>
    <row r="381" spans="3:15" ht="15.75" customHeight="1" x14ac:dyDescent="0.25">
      <c r="C381" s="64"/>
      <c r="D381" s="64"/>
      <c r="E381" s="64"/>
      <c r="F381" s="64"/>
      <c r="G381" s="64"/>
      <c r="H381" s="64"/>
      <c r="I381" s="64"/>
      <c r="O381" s="68"/>
    </row>
    <row r="382" spans="3:15" ht="15.75" customHeight="1" x14ac:dyDescent="0.25">
      <c r="C382" s="64"/>
      <c r="D382" s="64"/>
      <c r="E382" s="64"/>
      <c r="F382" s="64"/>
      <c r="G382" s="64"/>
      <c r="H382" s="64"/>
      <c r="I382" s="64"/>
      <c r="O382" s="68"/>
    </row>
    <row r="383" spans="3:15" ht="15.75" customHeight="1" x14ac:dyDescent="0.25">
      <c r="C383" s="64"/>
      <c r="D383" s="64"/>
      <c r="E383" s="64"/>
      <c r="F383" s="64"/>
      <c r="G383" s="64"/>
      <c r="H383" s="64"/>
      <c r="I383" s="64"/>
      <c r="O383" s="68"/>
    </row>
    <row r="384" spans="3:15" ht="15.75" customHeight="1" x14ac:dyDescent="0.25">
      <c r="C384" s="64"/>
      <c r="D384" s="64"/>
      <c r="E384" s="64"/>
      <c r="F384" s="64"/>
      <c r="G384" s="64"/>
      <c r="H384" s="64"/>
      <c r="I384" s="64"/>
      <c r="O384" s="68"/>
    </row>
    <row r="385" spans="3:15" ht="15.75" customHeight="1" x14ac:dyDescent="0.25">
      <c r="C385" s="64"/>
      <c r="D385" s="64"/>
      <c r="E385" s="64"/>
      <c r="F385" s="64"/>
      <c r="G385" s="64"/>
      <c r="H385" s="64"/>
      <c r="I385" s="64"/>
      <c r="O385" s="68"/>
    </row>
    <row r="386" spans="3:15" ht="15.75" customHeight="1" x14ac:dyDescent="0.25">
      <c r="C386" s="64"/>
      <c r="D386" s="64"/>
      <c r="E386" s="64"/>
      <c r="F386" s="64"/>
      <c r="G386" s="64"/>
      <c r="H386" s="64"/>
      <c r="I386" s="64"/>
      <c r="O386" s="68"/>
    </row>
    <row r="387" spans="3:15" ht="15.75" customHeight="1" x14ac:dyDescent="0.25">
      <c r="C387" s="64"/>
      <c r="D387" s="64"/>
      <c r="E387" s="64"/>
      <c r="F387" s="64"/>
      <c r="G387" s="64"/>
      <c r="H387" s="64"/>
      <c r="I387" s="64"/>
      <c r="O387" s="68"/>
    </row>
    <row r="388" spans="3:15" ht="15.75" customHeight="1" x14ac:dyDescent="0.25">
      <c r="C388" s="64"/>
      <c r="D388" s="64"/>
      <c r="E388" s="64"/>
      <c r="F388" s="64"/>
      <c r="G388" s="64"/>
      <c r="H388" s="64"/>
      <c r="I388" s="64"/>
      <c r="O388" s="68"/>
    </row>
    <row r="389" spans="3:15" ht="15.75" customHeight="1" x14ac:dyDescent="0.25">
      <c r="C389" s="64"/>
      <c r="D389" s="64"/>
      <c r="E389" s="64"/>
      <c r="F389" s="64"/>
      <c r="G389" s="64"/>
      <c r="H389" s="64"/>
      <c r="I389" s="64"/>
      <c r="O389" s="68"/>
    </row>
    <row r="390" spans="3:15" ht="15.75" customHeight="1" x14ac:dyDescent="0.25">
      <c r="C390" s="64"/>
      <c r="D390" s="64"/>
      <c r="E390" s="64"/>
      <c r="F390" s="64"/>
      <c r="G390" s="64"/>
      <c r="H390" s="64"/>
      <c r="I390" s="64"/>
      <c r="O390" s="68"/>
    </row>
    <row r="391" spans="3:15" ht="15.75" customHeight="1" x14ac:dyDescent="0.25">
      <c r="C391" s="64"/>
      <c r="D391" s="64"/>
      <c r="E391" s="64"/>
      <c r="F391" s="64"/>
      <c r="G391" s="64"/>
      <c r="H391" s="64"/>
      <c r="I391" s="64"/>
      <c r="O391" s="68"/>
    </row>
    <row r="392" spans="3:15" ht="15.75" customHeight="1" x14ac:dyDescent="0.25">
      <c r="C392" s="64"/>
      <c r="D392" s="64"/>
      <c r="E392" s="64"/>
      <c r="F392" s="64"/>
      <c r="G392" s="64"/>
      <c r="H392" s="64"/>
      <c r="I392" s="64"/>
      <c r="O392" s="68"/>
    </row>
    <row r="393" spans="3:15" ht="15.75" customHeight="1" x14ac:dyDescent="0.25">
      <c r="C393" s="64"/>
      <c r="D393" s="64"/>
      <c r="E393" s="64"/>
      <c r="F393" s="64"/>
      <c r="G393" s="64"/>
      <c r="H393" s="64"/>
      <c r="I393" s="64"/>
      <c r="O393" s="68"/>
    </row>
    <row r="394" spans="3:15" ht="15.75" customHeight="1" x14ac:dyDescent="0.25">
      <c r="C394" s="64"/>
      <c r="D394" s="64"/>
      <c r="E394" s="64"/>
      <c r="F394" s="64"/>
      <c r="G394" s="64"/>
      <c r="H394" s="64"/>
      <c r="I394" s="64"/>
      <c r="O394" s="68"/>
    </row>
    <row r="395" spans="3:15" ht="15.75" customHeight="1" x14ac:dyDescent="0.25">
      <c r="C395" s="64"/>
      <c r="D395" s="64"/>
      <c r="E395" s="64"/>
      <c r="F395" s="64"/>
      <c r="G395" s="64"/>
      <c r="H395" s="64"/>
      <c r="I395" s="64"/>
      <c r="O395" s="68"/>
    </row>
    <row r="396" spans="3:15" ht="15.75" customHeight="1" x14ac:dyDescent="0.25">
      <c r="C396" s="64"/>
      <c r="D396" s="64"/>
      <c r="E396" s="64"/>
      <c r="F396" s="64"/>
      <c r="G396" s="64"/>
      <c r="H396" s="64"/>
      <c r="I396" s="64"/>
      <c r="O396" s="68"/>
    </row>
    <row r="397" spans="3:15" ht="15.75" customHeight="1" x14ac:dyDescent="0.25">
      <c r="C397" s="64"/>
      <c r="D397" s="64"/>
      <c r="E397" s="64"/>
      <c r="F397" s="64"/>
      <c r="G397" s="64"/>
      <c r="H397" s="64"/>
      <c r="I397" s="64"/>
      <c r="O397" s="68"/>
    </row>
    <row r="398" spans="3:15" ht="15.75" customHeight="1" x14ac:dyDescent="0.25">
      <c r="C398" s="64"/>
      <c r="D398" s="64"/>
      <c r="E398" s="64"/>
      <c r="F398" s="64"/>
      <c r="G398" s="64"/>
      <c r="H398" s="64"/>
      <c r="I398" s="64"/>
      <c r="O398" s="68"/>
    </row>
    <row r="399" spans="3:15" ht="15.75" customHeight="1" x14ac:dyDescent="0.25">
      <c r="C399" s="64"/>
      <c r="D399" s="64"/>
      <c r="E399" s="64"/>
      <c r="F399" s="64"/>
      <c r="G399" s="64"/>
      <c r="H399" s="64"/>
      <c r="I399" s="64"/>
      <c r="O399" s="68"/>
    </row>
    <row r="400" spans="3:15" ht="15.75" customHeight="1" x14ac:dyDescent="0.25">
      <c r="C400" s="64"/>
      <c r="D400" s="64"/>
      <c r="E400" s="64"/>
      <c r="F400" s="64"/>
      <c r="G400" s="64"/>
      <c r="H400" s="64"/>
      <c r="I400" s="64"/>
      <c r="O400" s="68"/>
    </row>
    <row r="401" spans="3:15" ht="15.75" customHeight="1" x14ac:dyDescent="0.25">
      <c r="C401" s="64"/>
      <c r="D401" s="64"/>
      <c r="E401" s="64"/>
      <c r="F401" s="64"/>
      <c r="G401" s="64"/>
      <c r="H401" s="64"/>
      <c r="I401" s="64"/>
      <c r="O401" s="68"/>
    </row>
    <row r="402" spans="3:15" ht="15.75" customHeight="1" x14ac:dyDescent="0.25">
      <c r="C402" s="64"/>
      <c r="D402" s="64"/>
      <c r="E402" s="64"/>
      <c r="F402" s="64"/>
      <c r="G402" s="64"/>
      <c r="H402" s="64"/>
      <c r="I402" s="64"/>
      <c r="O402" s="68"/>
    </row>
    <row r="403" spans="3:15" ht="15.75" customHeight="1" x14ac:dyDescent="0.25">
      <c r="C403" s="64"/>
      <c r="D403" s="64"/>
      <c r="E403" s="64"/>
      <c r="F403" s="64"/>
      <c r="G403" s="64"/>
      <c r="H403" s="64"/>
      <c r="I403" s="64"/>
      <c r="O403" s="68"/>
    </row>
    <row r="404" spans="3:15" ht="15.75" customHeight="1" x14ac:dyDescent="0.25">
      <c r="C404" s="64"/>
      <c r="D404" s="64"/>
      <c r="E404" s="64"/>
      <c r="F404" s="64"/>
      <c r="G404" s="64"/>
      <c r="H404" s="64"/>
      <c r="I404" s="64"/>
      <c r="O404" s="68"/>
    </row>
    <row r="405" spans="3:15" ht="15.75" customHeight="1" x14ac:dyDescent="0.25">
      <c r="C405" s="64"/>
      <c r="D405" s="64"/>
      <c r="E405" s="64"/>
      <c r="F405" s="64"/>
      <c r="G405" s="64"/>
      <c r="H405" s="64"/>
      <c r="I405" s="64"/>
      <c r="O405" s="68"/>
    </row>
    <row r="406" spans="3:15" ht="15.75" customHeight="1" x14ac:dyDescent="0.25">
      <c r="C406" s="64"/>
      <c r="D406" s="64"/>
      <c r="E406" s="64"/>
      <c r="F406" s="64"/>
      <c r="G406" s="64"/>
      <c r="H406" s="64"/>
      <c r="I406" s="64"/>
      <c r="O406" s="68"/>
    </row>
    <row r="407" spans="3:15" ht="15.75" customHeight="1" x14ac:dyDescent="0.25">
      <c r="C407" s="64"/>
      <c r="D407" s="64"/>
      <c r="E407" s="64"/>
      <c r="F407" s="64"/>
      <c r="G407" s="64"/>
      <c r="H407" s="64"/>
      <c r="I407" s="64"/>
      <c r="O407" s="68"/>
    </row>
    <row r="408" spans="3:15" ht="15.75" customHeight="1" x14ac:dyDescent="0.25">
      <c r="C408" s="64"/>
      <c r="D408" s="64"/>
      <c r="E408" s="64"/>
      <c r="F408" s="64"/>
      <c r="G408" s="64"/>
      <c r="H408" s="64"/>
      <c r="I408" s="64"/>
      <c r="O408" s="68"/>
    </row>
    <row r="409" spans="3:15" ht="15.75" customHeight="1" x14ac:dyDescent="0.25">
      <c r="C409" s="64"/>
      <c r="D409" s="64"/>
      <c r="E409" s="64"/>
      <c r="F409" s="64"/>
      <c r="G409" s="64"/>
      <c r="H409" s="64"/>
      <c r="I409" s="64"/>
      <c r="O409" s="68"/>
    </row>
    <row r="410" spans="3:15" ht="15.75" customHeight="1" x14ac:dyDescent="0.25">
      <c r="C410" s="64"/>
      <c r="D410" s="64"/>
      <c r="E410" s="64"/>
      <c r="F410" s="64"/>
      <c r="G410" s="64"/>
      <c r="H410" s="64"/>
      <c r="I410" s="64"/>
      <c r="O410" s="68"/>
    </row>
    <row r="411" spans="3:15" ht="15.75" customHeight="1" x14ac:dyDescent="0.25">
      <c r="C411" s="64"/>
      <c r="D411" s="64"/>
      <c r="E411" s="64"/>
      <c r="F411" s="64"/>
      <c r="G411" s="64"/>
      <c r="H411" s="64"/>
      <c r="I411" s="64"/>
      <c r="O411" s="68"/>
    </row>
    <row r="412" spans="3:15" ht="15.75" customHeight="1" x14ac:dyDescent="0.25">
      <c r="C412" s="64"/>
      <c r="D412" s="64"/>
      <c r="E412" s="64"/>
      <c r="F412" s="64"/>
      <c r="G412" s="64"/>
      <c r="H412" s="64"/>
      <c r="I412" s="64"/>
      <c r="O412" s="68"/>
    </row>
    <row r="413" spans="3:15" ht="15.75" customHeight="1" x14ac:dyDescent="0.25">
      <c r="C413" s="64"/>
      <c r="D413" s="64"/>
      <c r="E413" s="64"/>
      <c r="F413" s="64"/>
      <c r="G413" s="64"/>
      <c r="H413" s="64"/>
      <c r="I413" s="64"/>
      <c r="O413" s="68"/>
    </row>
    <row r="414" spans="3:15" ht="15.75" customHeight="1" x14ac:dyDescent="0.25">
      <c r="C414" s="64"/>
      <c r="D414" s="64"/>
      <c r="E414" s="64"/>
      <c r="F414" s="64"/>
      <c r="G414" s="64"/>
      <c r="H414" s="64"/>
      <c r="I414" s="64"/>
      <c r="O414" s="68"/>
    </row>
    <row r="415" spans="3:15" ht="15.75" customHeight="1" x14ac:dyDescent="0.25">
      <c r="C415" s="64"/>
      <c r="D415" s="64"/>
      <c r="E415" s="64"/>
      <c r="F415" s="64"/>
      <c r="G415" s="64"/>
      <c r="H415" s="64"/>
      <c r="I415" s="64"/>
      <c r="O415" s="68"/>
    </row>
    <row r="416" spans="3:15" ht="15.75" customHeight="1" x14ac:dyDescent="0.25">
      <c r="C416" s="64"/>
      <c r="D416" s="64"/>
      <c r="E416" s="64"/>
      <c r="F416" s="64"/>
      <c r="G416" s="64"/>
      <c r="H416" s="64"/>
      <c r="I416" s="64"/>
      <c r="O416" s="68"/>
    </row>
    <row r="417" spans="3:15" ht="15.75" customHeight="1" x14ac:dyDescent="0.25">
      <c r="C417" s="64"/>
      <c r="D417" s="64"/>
      <c r="E417" s="64"/>
      <c r="F417" s="64"/>
      <c r="G417" s="64"/>
      <c r="H417" s="64"/>
      <c r="I417" s="64"/>
      <c r="O417" s="68"/>
    </row>
    <row r="418" spans="3:15" ht="15.75" customHeight="1" x14ac:dyDescent="0.25">
      <c r="C418" s="64"/>
      <c r="D418" s="64"/>
      <c r="E418" s="64"/>
      <c r="F418" s="64"/>
      <c r="G418" s="64"/>
      <c r="H418" s="64"/>
      <c r="I418" s="64"/>
      <c r="O418" s="68"/>
    </row>
    <row r="419" spans="3:15" ht="15.75" customHeight="1" x14ac:dyDescent="0.25">
      <c r="C419" s="64"/>
      <c r="D419" s="64"/>
      <c r="E419" s="64"/>
      <c r="F419" s="64"/>
      <c r="G419" s="64"/>
      <c r="H419" s="64"/>
      <c r="I419" s="64"/>
      <c r="O419" s="68"/>
    </row>
    <row r="420" spans="3:15" ht="15.75" customHeight="1" x14ac:dyDescent="0.25">
      <c r="C420" s="64"/>
      <c r="D420" s="64"/>
      <c r="E420" s="64"/>
      <c r="F420" s="64"/>
      <c r="G420" s="64"/>
      <c r="H420" s="64"/>
      <c r="I420" s="64"/>
      <c r="O420" s="68"/>
    </row>
    <row r="421" spans="3:15" ht="15.75" customHeight="1" x14ac:dyDescent="0.25">
      <c r="C421" s="64"/>
      <c r="D421" s="64"/>
      <c r="E421" s="64"/>
      <c r="F421" s="64"/>
      <c r="G421" s="64"/>
      <c r="H421" s="64"/>
      <c r="I421" s="64"/>
      <c r="O421" s="68"/>
    </row>
    <row r="422" spans="3:15" ht="15.75" customHeight="1" x14ac:dyDescent="0.25">
      <c r="C422" s="64"/>
      <c r="D422" s="64"/>
      <c r="E422" s="64"/>
      <c r="F422" s="64"/>
      <c r="G422" s="64"/>
      <c r="H422" s="64"/>
      <c r="I422" s="64"/>
      <c r="O422" s="68"/>
    </row>
    <row r="423" spans="3:15" ht="15.75" customHeight="1" x14ac:dyDescent="0.25">
      <c r="C423" s="64"/>
      <c r="D423" s="64"/>
      <c r="E423" s="64"/>
      <c r="F423" s="64"/>
      <c r="G423" s="64"/>
      <c r="H423" s="64"/>
      <c r="I423" s="64"/>
      <c r="O423" s="68"/>
    </row>
    <row r="424" spans="3:15" ht="15.75" customHeight="1" x14ac:dyDescent="0.25">
      <c r="C424" s="64"/>
      <c r="D424" s="64"/>
      <c r="E424" s="64"/>
      <c r="F424" s="64"/>
      <c r="G424" s="64"/>
      <c r="H424" s="64"/>
      <c r="I424" s="64"/>
      <c r="O424" s="68"/>
    </row>
    <row r="425" spans="3:15" ht="15.75" customHeight="1" x14ac:dyDescent="0.25">
      <c r="C425" s="64"/>
      <c r="D425" s="64"/>
      <c r="E425" s="64"/>
      <c r="F425" s="64"/>
      <c r="G425" s="64"/>
      <c r="H425" s="64"/>
      <c r="I425" s="64"/>
      <c r="O425" s="68"/>
    </row>
    <row r="426" spans="3:15" ht="15.75" customHeight="1" x14ac:dyDescent="0.25">
      <c r="C426" s="64"/>
      <c r="D426" s="64"/>
      <c r="E426" s="64"/>
      <c r="F426" s="64"/>
      <c r="G426" s="64"/>
      <c r="H426" s="64"/>
      <c r="I426" s="64"/>
      <c r="O426" s="68"/>
    </row>
    <row r="427" spans="3:15" ht="15.75" customHeight="1" x14ac:dyDescent="0.25">
      <c r="C427" s="64"/>
      <c r="D427" s="64"/>
      <c r="E427" s="64"/>
      <c r="F427" s="64"/>
      <c r="G427" s="64"/>
      <c r="H427" s="64"/>
      <c r="I427" s="64"/>
      <c r="O427" s="68"/>
    </row>
    <row r="428" spans="3:15" ht="15.75" customHeight="1" x14ac:dyDescent="0.25">
      <c r="C428" s="64"/>
      <c r="D428" s="64"/>
      <c r="E428" s="64"/>
      <c r="F428" s="64"/>
      <c r="G428" s="64"/>
      <c r="H428" s="64"/>
      <c r="I428" s="64"/>
      <c r="O428" s="68"/>
    </row>
    <row r="429" spans="3:15" ht="15.75" customHeight="1" x14ac:dyDescent="0.25">
      <c r="C429" s="64"/>
      <c r="D429" s="64"/>
      <c r="E429" s="64"/>
      <c r="F429" s="64"/>
      <c r="G429" s="64"/>
      <c r="H429" s="64"/>
      <c r="I429" s="64"/>
      <c r="O429" s="68"/>
    </row>
    <row r="430" spans="3:15" ht="15.75" customHeight="1" x14ac:dyDescent="0.25">
      <c r="C430" s="64"/>
      <c r="D430" s="64"/>
      <c r="E430" s="64"/>
      <c r="F430" s="64"/>
      <c r="G430" s="64"/>
      <c r="H430" s="64"/>
      <c r="I430" s="64"/>
      <c r="O430" s="68"/>
    </row>
    <row r="431" spans="3:15" ht="15.75" customHeight="1" x14ac:dyDescent="0.25">
      <c r="C431" s="64"/>
      <c r="D431" s="64"/>
      <c r="E431" s="64"/>
      <c r="F431" s="64"/>
      <c r="G431" s="64"/>
      <c r="H431" s="64"/>
      <c r="I431" s="64"/>
      <c r="O431" s="68"/>
    </row>
    <row r="432" spans="3:15" ht="15.75" customHeight="1" x14ac:dyDescent="0.25">
      <c r="C432" s="64"/>
      <c r="D432" s="64"/>
      <c r="E432" s="64"/>
      <c r="F432" s="64"/>
      <c r="G432" s="64"/>
      <c r="H432" s="64"/>
      <c r="I432" s="64"/>
      <c r="O432" s="68"/>
    </row>
    <row r="433" spans="3:15" ht="15.75" customHeight="1" x14ac:dyDescent="0.25">
      <c r="C433" s="64"/>
      <c r="D433" s="64"/>
      <c r="E433" s="64"/>
      <c r="F433" s="64"/>
      <c r="G433" s="64"/>
      <c r="H433" s="64"/>
      <c r="I433" s="64"/>
      <c r="O433" s="68"/>
    </row>
    <row r="434" spans="3:15" ht="15.75" customHeight="1" x14ac:dyDescent="0.25">
      <c r="C434" s="64"/>
      <c r="D434" s="64"/>
      <c r="E434" s="64"/>
      <c r="F434" s="64"/>
      <c r="G434" s="64"/>
      <c r="H434" s="64"/>
      <c r="I434" s="64"/>
      <c r="O434" s="68"/>
    </row>
    <row r="435" spans="3:15" ht="15.75" customHeight="1" x14ac:dyDescent="0.25">
      <c r="C435" s="64"/>
      <c r="D435" s="64"/>
      <c r="E435" s="64"/>
      <c r="F435" s="64"/>
      <c r="G435" s="64"/>
      <c r="H435" s="64"/>
      <c r="I435" s="64"/>
      <c r="O435" s="68"/>
    </row>
    <row r="436" spans="3:15" ht="15.75" customHeight="1" x14ac:dyDescent="0.25">
      <c r="C436" s="64"/>
      <c r="D436" s="64"/>
      <c r="E436" s="64"/>
      <c r="F436" s="64"/>
      <c r="G436" s="64"/>
      <c r="H436" s="64"/>
      <c r="I436" s="64"/>
      <c r="O436" s="68"/>
    </row>
    <row r="437" spans="3:15" ht="15.75" customHeight="1" x14ac:dyDescent="0.25">
      <c r="C437" s="64"/>
      <c r="D437" s="64"/>
      <c r="E437" s="64"/>
      <c r="F437" s="64"/>
      <c r="G437" s="64"/>
      <c r="H437" s="64"/>
      <c r="I437" s="64"/>
      <c r="O437" s="68"/>
    </row>
    <row r="438" spans="3:15" ht="15.75" customHeight="1" x14ac:dyDescent="0.25">
      <c r="C438" s="64"/>
      <c r="D438" s="64"/>
      <c r="E438" s="64"/>
      <c r="F438" s="64"/>
      <c r="G438" s="64"/>
      <c r="H438" s="64"/>
      <c r="I438" s="64"/>
      <c r="O438" s="68"/>
    </row>
    <row r="439" spans="3:15" ht="15.75" customHeight="1" x14ac:dyDescent="0.25">
      <c r="C439" s="64"/>
      <c r="D439" s="64"/>
      <c r="E439" s="64"/>
      <c r="F439" s="64"/>
      <c r="G439" s="64"/>
      <c r="H439" s="64"/>
      <c r="I439" s="64"/>
      <c r="O439" s="68"/>
    </row>
    <row r="440" spans="3:15" ht="15.75" customHeight="1" x14ac:dyDescent="0.25">
      <c r="C440" s="64"/>
      <c r="D440" s="64"/>
      <c r="E440" s="64"/>
      <c r="F440" s="64"/>
      <c r="G440" s="64"/>
      <c r="H440" s="64"/>
      <c r="I440" s="64"/>
      <c r="O440" s="68"/>
    </row>
    <row r="441" spans="3:15" ht="15.75" customHeight="1" x14ac:dyDescent="0.25">
      <c r="C441" s="64"/>
      <c r="D441" s="64"/>
      <c r="E441" s="64"/>
      <c r="F441" s="64"/>
      <c r="G441" s="64"/>
      <c r="H441" s="64"/>
      <c r="I441" s="64"/>
      <c r="O441" s="68"/>
    </row>
    <row r="442" spans="3:15" ht="15.75" customHeight="1" x14ac:dyDescent="0.25">
      <c r="C442" s="64"/>
      <c r="D442" s="64"/>
      <c r="E442" s="64"/>
      <c r="F442" s="64"/>
      <c r="G442" s="64"/>
      <c r="H442" s="64"/>
      <c r="I442" s="64"/>
      <c r="O442" s="68"/>
    </row>
    <row r="443" spans="3:15" ht="15.75" customHeight="1" x14ac:dyDescent="0.25">
      <c r="C443" s="64"/>
      <c r="D443" s="64"/>
      <c r="E443" s="64"/>
      <c r="F443" s="64"/>
      <c r="G443" s="64"/>
      <c r="H443" s="64"/>
      <c r="I443" s="64"/>
      <c r="O443" s="68"/>
    </row>
    <row r="444" spans="3:15" ht="15.75" customHeight="1" x14ac:dyDescent="0.25">
      <c r="C444" s="64"/>
      <c r="D444" s="64"/>
      <c r="E444" s="64"/>
      <c r="F444" s="64"/>
      <c r="G444" s="64"/>
      <c r="H444" s="64"/>
      <c r="I444" s="64"/>
      <c r="O444" s="68"/>
    </row>
    <row r="445" spans="3:15" ht="15.75" customHeight="1" x14ac:dyDescent="0.25">
      <c r="C445" s="64"/>
      <c r="D445" s="64"/>
      <c r="E445" s="64"/>
      <c r="F445" s="64"/>
      <c r="G445" s="64"/>
      <c r="H445" s="64"/>
      <c r="I445" s="64"/>
      <c r="O445" s="68"/>
    </row>
    <row r="446" spans="3:15" ht="15.75" customHeight="1" x14ac:dyDescent="0.25">
      <c r="C446" s="64"/>
      <c r="D446" s="64"/>
      <c r="E446" s="64"/>
      <c r="F446" s="64"/>
      <c r="G446" s="64"/>
      <c r="H446" s="64"/>
      <c r="I446" s="64"/>
      <c r="O446" s="68"/>
    </row>
    <row r="447" spans="3:15" ht="15.75" customHeight="1" x14ac:dyDescent="0.25">
      <c r="C447" s="64"/>
      <c r="D447" s="64"/>
      <c r="E447" s="64"/>
      <c r="F447" s="64"/>
      <c r="G447" s="64"/>
      <c r="H447" s="64"/>
      <c r="I447" s="64"/>
      <c r="O447" s="68"/>
    </row>
    <row r="448" spans="3:15" ht="15.75" customHeight="1" x14ac:dyDescent="0.25">
      <c r="C448" s="64"/>
      <c r="D448" s="64"/>
      <c r="E448" s="64"/>
      <c r="F448" s="64"/>
      <c r="G448" s="64"/>
      <c r="H448" s="64"/>
      <c r="I448" s="64"/>
      <c r="O448" s="68"/>
    </row>
    <row r="449" spans="3:15" ht="15.75" customHeight="1" x14ac:dyDescent="0.25">
      <c r="C449" s="64"/>
      <c r="D449" s="64"/>
      <c r="E449" s="64"/>
      <c r="F449" s="64"/>
      <c r="G449" s="64"/>
      <c r="H449" s="64"/>
      <c r="I449" s="64"/>
      <c r="O449" s="68"/>
    </row>
    <row r="450" spans="3:15" ht="15.75" customHeight="1" x14ac:dyDescent="0.25">
      <c r="C450" s="64"/>
      <c r="D450" s="64"/>
      <c r="E450" s="64"/>
      <c r="F450" s="64"/>
      <c r="G450" s="64"/>
      <c r="H450" s="64"/>
      <c r="I450" s="64"/>
      <c r="O450" s="68"/>
    </row>
    <row r="451" spans="3:15" ht="15.75" customHeight="1" x14ac:dyDescent="0.25">
      <c r="C451" s="64"/>
      <c r="D451" s="64"/>
      <c r="E451" s="64"/>
      <c r="F451" s="64"/>
      <c r="G451" s="64"/>
      <c r="H451" s="64"/>
      <c r="I451" s="64"/>
      <c r="O451" s="68"/>
    </row>
    <row r="452" spans="3:15" ht="15.75" customHeight="1" x14ac:dyDescent="0.25">
      <c r="C452" s="64"/>
      <c r="D452" s="64"/>
      <c r="E452" s="64"/>
      <c r="F452" s="64"/>
      <c r="G452" s="64"/>
      <c r="H452" s="64"/>
      <c r="I452" s="64"/>
      <c r="O452" s="68"/>
    </row>
    <row r="453" spans="3:15" ht="15.75" customHeight="1" x14ac:dyDescent="0.25">
      <c r="C453" s="64"/>
      <c r="D453" s="64"/>
      <c r="E453" s="64"/>
      <c r="F453" s="64"/>
      <c r="G453" s="64"/>
      <c r="H453" s="64"/>
      <c r="I453" s="64"/>
      <c r="O453" s="68"/>
    </row>
    <row r="454" spans="3:15" ht="15.75" customHeight="1" x14ac:dyDescent="0.25">
      <c r="C454" s="64"/>
      <c r="D454" s="64"/>
      <c r="E454" s="64"/>
      <c r="F454" s="64"/>
      <c r="G454" s="64"/>
      <c r="H454" s="64"/>
      <c r="I454" s="64"/>
      <c r="O454" s="68"/>
    </row>
    <row r="455" spans="3:15" ht="15.75" customHeight="1" x14ac:dyDescent="0.25">
      <c r="C455" s="64"/>
      <c r="D455" s="64"/>
      <c r="E455" s="64"/>
      <c r="F455" s="64"/>
      <c r="G455" s="64"/>
      <c r="H455" s="64"/>
      <c r="I455" s="64"/>
      <c r="O455" s="68"/>
    </row>
    <row r="456" spans="3:15" ht="15.75" customHeight="1" x14ac:dyDescent="0.25">
      <c r="C456" s="64"/>
      <c r="D456" s="64"/>
      <c r="E456" s="64"/>
      <c r="F456" s="64"/>
      <c r="G456" s="64"/>
      <c r="H456" s="64"/>
      <c r="I456" s="64"/>
      <c r="O456" s="68"/>
    </row>
    <row r="457" spans="3:15" ht="15.75" customHeight="1" x14ac:dyDescent="0.25">
      <c r="C457" s="64"/>
      <c r="D457" s="64"/>
      <c r="E457" s="64"/>
      <c r="F457" s="64"/>
      <c r="G457" s="64"/>
      <c r="H457" s="64"/>
      <c r="I457" s="64"/>
      <c r="O457" s="68"/>
    </row>
    <row r="458" spans="3:15" ht="15.75" customHeight="1" x14ac:dyDescent="0.25">
      <c r="C458" s="64"/>
      <c r="D458" s="64"/>
      <c r="E458" s="64"/>
      <c r="F458" s="64"/>
      <c r="G458" s="64"/>
      <c r="H458" s="64"/>
      <c r="I458" s="64"/>
      <c r="O458" s="68"/>
    </row>
    <row r="459" spans="3:15" ht="15.75" customHeight="1" x14ac:dyDescent="0.25">
      <c r="C459" s="64"/>
      <c r="D459" s="64"/>
      <c r="E459" s="64"/>
      <c r="F459" s="64"/>
      <c r="G459" s="64"/>
      <c r="H459" s="64"/>
      <c r="I459" s="64"/>
      <c r="O459" s="68"/>
    </row>
    <row r="460" spans="3:15" ht="15.75" customHeight="1" x14ac:dyDescent="0.25">
      <c r="C460" s="64"/>
      <c r="D460" s="64"/>
      <c r="E460" s="64"/>
      <c r="F460" s="64"/>
      <c r="G460" s="64"/>
      <c r="H460" s="64"/>
      <c r="I460" s="64"/>
      <c r="O460" s="68"/>
    </row>
    <row r="461" spans="3:15" ht="15.75" customHeight="1" x14ac:dyDescent="0.25">
      <c r="C461" s="64"/>
      <c r="D461" s="64"/>
      <c r="E461" s="64"/>
      <c r="F461" s="64"/>
      <c r="G461" s="64"/>
      <c r="H461" s="64"/>
      <c r="I461" s="64"/>
      <c r="O461" s="68"/>
    </row>
    <row r="462" spans="3:15" ht="15.75" customHeight="1" x14ac:dyDescent="0.25">
      <c r="C462" s="64"/>
      <c r="D462" s="64"/>
      <c r="E462" s="64"/>
      <c r="F462" s="64"/>
      <c r="G462" s="64"/>
      <c r="H462" s="64"/>
      <c r="I462" s="64"/>
      <c r="O462" s="68"/>
    </row>
    <row r="463" spans="3:15" ht="15.75" customHeight="1" x14ac:dyDescent="0.25">
      <c r="C463" s="64"/>
      <c r="D463" s="64"/>
      <c r="E463" s="64"/>
      <c r="F463" s="64"/>
      <c r="G463" s="64"/>
      <c r="H463" s="64"/>
      <c r="I463" s="64"/>
      <c r="O463" s="68"/>
    </row>
    <row r="464" spans="3:15" ht="15.75" customHeight="1" x14ac:dyDescent="0.25">
      <c r="C464" s="64"/>
      <c r="D464" s="64"/>
      <c r="E464" s="64"/>
      <c r="F464" s="64"/>
      <c r="G464" s="64"/>
      <c r="H464" s="64"/>
      <c r="I464" s="64"/>
      <c r="O464" s="68"/>
    </row>
    <row r="465" spans="3:15" ht="15.75" customHeight="1" x14ac:dyDescent="0.25">
      <c r="C465" s="64"/>
      <c r="D465" s="64"/>
      <c r="E465" s="64"/>
      <c r="F465" s="64"/>
      <c r="G465" s="64"/>
      <c r="H465" s="64"/>
      <c r="I465" s="64"/>
      <c r="O465" s="68"/>
    </row>
    <row r="466" spans="3:15" ht="15.75" customHeight="1" x14ac:dyDescent="0.25">
      <c r="C466" s="64"/>
      <c r="D466" s="64"/>
      <c r="E466" s="64"/>
      <c r="F466" s="64"/>
      <c r="G466" s="64"/>
      <c r="H466" s="64"/>
      <c r="I466" s="64"/>
      <c r="O466" s="68"/>
    </row>
    <row r="467" spans="3:15" ht="15.75" customHeight="1" x14ac:dyDescent="0.25">
      <c r="C467" s="64"/>
      <c r="D467" s="64"/>
      <c r="E467" s="64"/>
      <c r="F467" s="64"/>
      <c r="G467" s="64"/>
      <c r="H467" s="64"/>
      <c r="I467" s="64"/>
      <c r="O467" s="68"/>
    </row>
    <row r="468" spans="3:15" ht="15.75" customHeight="1" x14ac:dyDescent="0.25">
      <c r="C468" s="64"/>
      <c r="D468" s="64"/>
      <c r="E468" s="64"/>
      <c r="F468" s="64"/>
      <c r="G468" s="64"/>
      <c r="H468" s="64"/>
      <c r="I468" s="64"/>
      <c r="O468" s="68"/>
    </row>
    <row r="469" spans="3:15" ht="15.75" customHeight="1" x14ac:dyDescent="0.25">
      <c r="C469" s="64"/>
      <c r="D469" s="64"/>
      <c r="E469" s="64"/>
      <c r="F469" s="64"/>
      <c r="G469" s="64"/>
      <c r="H469" s="64"/>
      <c r="I469" s="64"/>
      <c r="O469" s="68"/>
    </row>
    <row r="470" spans="3:15" ht="15.75" customHeight="1" x14ac:dyDescent="0.25">
      <c r="C470" s="64"/>
      <c r="D470" s="64"/>
      <c r="E470" s="64"/>
      <c r="F470" s="64"/>
      <c r="G470" s="64"/>
      <c r="H470" s="64"/>
      <c r="I470" s="64"/>
      <c r="O470" s="68"/>
    </row>
    <row r="471" spans="3:15" ht="15.75" customHeight="1" x14ac:dyDescent="0.25">
      <c r="C471" s="64"/>
      <c r="D471" s="64"/>
      <c r="E471" s="64"/>
      <c r="F471" s="64"/>
      <c r="G471" s="64"/>
      <c r="H471" s="64"/>
      <c r="I471" s="64"/>
      <c r="O471" s="68"/>
    </row>
    <row r="472" spans="3:15" ht="15.75" customHeight="1" x14ac:dyDescent="0.25">
      <c r="C472" s="64"/>
      <c r="D472" s="64"/>
      <c r="E472" s="64"/>
      <c r="F472" s="64"/>
      <c r="G472" s="64"/>
      <c r="H472" s="64"/>
      <c r="I472" s="64"/>
      <c r="O472" s="68"/>
    </row>
    <row r="473" spans="3:15" ht="15.75" customHeight="1" x14ac:dyDescent="0.25">
      <c r="C473" s="64"/>
      <c r="D473" s="64"/>
      <c r="E473" s="64"/>
      <c r="F473" s="64"/>
      <c r="G473" s="64"/>
      <c r="H473" s="64"/>
      <c r="I473" s="64"/>
      <c r="O473" s="68"/>
    </row>
    <row r="474" spans="3:15" ht="15.75" customHeight="1" x14ac:dyDescent="0.25">
      <c r="C474" s="64"/>
      <c r="D474" s="64"/>
      <c r="E474" s="64"/>
      <c r="F474" s="64"/>
      <c r="G474" s="64"/>
      <c r="H474" s="64"/>
      <c r="I474" s="64"/>
      <c r="O474" s="68"/>
    </row>
    <row r="475" spans="3:15" ht="15.75" customHeight="1" x14ac:dyDescent="0.25">
      <c r="C475" s="64"/>
      <c r="D475" s="64"/>
      <c r="E475" s="64"/>
      <c r="F475" s="64"/>
      <c r="G475" s="64"/>
      <c r="H475" s="64"/>
      <c r="I475" s="64"/>
      <c r="O475" s="68"/>
    </row>
    <row r="476" spans="3:15" ht="15.75" customHeight="1" x14ac:dyDescent="0.25">
      <c r="C476" s="64"/>
      <c r="D476" s="64"/>
      <c r="E476" s="64"/>
      <c r="F476" s="64"/>
      <c r="G476" s="64"/>
      <c r="H476" s="64"/>
      <c r="I476" s="64"/>
      <c r="O476" s="68"/>
    </row>
    <row r="477" spans="3:15" ht="15.75" customHeight="1" x14ac:dyDescent="0.25">
      <c r="C477" s="64"/>
      <c r="D477" s="64"/>
      <c r="E477" s="64"/>
      <c r="F477" s="64"/>
      <c r="G477" s="64"/>
      <c r="H477" s="64"/>
      <c r="I477" s="64"/>
      <c r="O477" s="68"/>
    </row>
    <row r="478" spans="3:15" ht="15.75" customHeight="1" x14ac:dyDescent="0.25">
      <c r="C478" s="64"/>
      <c r="D478" s="64"/>
      <c r="E478" s="64"/>
      <c r="F478" s="64"/>
      <c r="G478" s="64"/>
      <c r="H478" s="64"/>
      <c r="I478" s="64"/>
      <c r="O478" s="68"/>
    </row>
    <row r="479" spans="3:15" ht="15.75" customHeight="1" x14ac:dyDescent="0.25">
      <c r="C479" s="64"/>
      <c r="D479" s="64"/>
      <c r="E479" s="64"/>
      <c r="F479" s="64"/>
      <c r="G479" s="64"/>
      <c r="H479" s="64"/>
      <c r="I479" s="64"/>
      <c r="O479" s="68"/>
    </row>
    <row r="480" spans="3:15" ht="15.75" customHeight="1" x14ac:dyDescent="0.25">
      <c r="C480" s="64"/>
      <c r="D480" s="64"/>
      <c r="E480" s="64"/>
      <c r="F480" s="64"/>
      <c r="G480" s="64"/>
      <c r="H480" s="64"/>
      <c r="I480" s="64"/>
      <c r="O480" s="68"/>
    </row>
    <row r="481" spans="3:15" ht="15.75" customHeight="1" x14ac:dyDescent="0.25">
      <c r="C481" s="64"/>
      <c r="D481" s="64"/>
      <c r="E481" s="64"/>
      <c r="F481" s="64"/>
      <c r="G481" s="64"/>
      <c r="H481" s="64"/>
      <c r="I481" s="64"/>
      <c r="O481" s="68"/>
    </row>
    <row r="482" spans="3:15" ht="15.75" customHeight="1" x14ac:dyDescent="0.25">
      <c r="C482" s="64"/>
      <c r="D482" s="64"/>
      <c r="E482" s="64"/>
      <c r="F482" s="64"/>
      <c r="G482" s="64"/>
      <c r="H482" s="64"/>
      <c r="I482" s="64"/>
      <c r="O482" s="68"/>
    </row>
    <row r="483" spans="3:15" ht="15.75" customHeight="1" x14ac:dyDescent="0.25">
      <c r="C483" s="64"/>
      <c r="D483" s="64"/>
      <c r="E483" s="64"/>
      <c r="F483" s="64"/>
      <c r="G483" s="64"/>
      <c r="H483" s="64"/>
      <c r="I483" s="64"/>
      <c r="O483" s="68"/>
    </row>
    <row r="484" spans="3:15" ht="15.75" customHeight="1" x14ac:dyDescent="0.25">
      <c r="C484" s="64"/>
      <c r="D484" s="64"/>
      <c r="E484" s="64"/>
      <c r="F484" s="64"/>
      <c r="G484" s="64"/>
      <c r="H484" s="64"/>
      <c r="I484" s="64"/>
      <c r="O484" s="68"/>
    </row>
    <row r="485" spans="3:15" ht="15.75" customHeight="1" x14ac:dyDescent="0.25">
      <c r="C485" s="64"/>
      <c r="D485" s="64"/>
      <c r="E485" s="64"/>
      <c r="F485" s="64"/>
      <c r="G485" s="64"/>
      <c r="H485" s="64"/>
      <c r="I485" s="64"/>
      <c r="O485" s="68"/>
    </row>
    <row r="486" spans="3:15" ht="15.75" customHeight="1" x14ac:dyDescent="0.25">
      <c r="C486" s="64"/>
      <c r="D486" s="64"/>
      <c r="E486" s="64"/>
      <c r="F486" s="64"/>
      <c r="G486" s="64"/>
      <c r="H486" s="64"/>
      <c r="I486" s="64"/>
      <c r="O486" s="68"/>
    </row>
    <row r="487" spans="3:15" ht="15.75" customHeight="1" x14ac:dyDescent="0.25">
      <c r="C487" s="64"/>
      <c r="D487" s="64"/>
      <c r="E487" s="64"/>
      <c r="F487" s="64"/>
      <c r="G487" s="64"/>
      <c r="H487" s="64"/>
      <c r="I487" s="64"/>
      <c r="O487" s="68"/>
    </row>
    <row r="488" spans="3:15" ht="15.75" customHeight="1" x14ac:dyDescent="0.25">
      <c r="C488" s="64"/>
      <c r="D488" s="64"/>
      <c r="E488" s="64"/>
      <c r="F488" s="64"/>
      <c r="G488" s="64"/>
      <c r="H488" s="64"/>
      <c r="I488" s="64"/>
      <c r="O488" s="68"/>
    </row>
    <row r="489" spans="3:15" ht="15.75" customHeight="1" x14ac:dyDescent="0.25">
      <c r="C489" s="64"/>
      <c r="D489" s="64"/>
      <c r="E489" s="64"/>
      <c r="F489" s="64"/>
      <c r="G489" s="64"/>
      <c r="H489" s="64"/>
      <c r="I489" s="64"/>
      <c r="O489" s="68"/>
    </row>
    <row r="490" spans="3:15" ht="15.75" customHeight="1" x14ac:dyDescent="0.25">
      <c r="C490" s="64"/>
      <c r="D490" s="64"/>
      <c r="E490" s="64"/>
      <c r="F490" s="64"/>
      <c r="G490" s="64"/>
      <c r="H490" s="64"/>
      <c r="I490" s="64"/>
      <c r="O490" s="68"/>
    </row>
    <row r="491" spans="3:15" ht="15.75" customHeight="1" x14ac:dyDescent="0.25">
      <c r="C491" s="64"/>
      <c r="D491" s="64"/>
      <c r="E491" s="64"/>
      <c r="F491" s="64"/>
      <c r="G491" s="64"/>
      <c r="H491" s="64"/>
      <c r="I491" s="64"/>
      <c r="O491" s="68"/>
    </row>
    <row r="492" spans="3:15" ht="15.75" customHeight="1" x14ac:dyDescent="0.25">
      <c r="C492" s="64"/>
      <c r="D492" s="64"/>
      <c r="E492" s="64"/>
      <c r="F492" s="64"/>
      <c r="G492" s="64"/>
      <c r="H492" s="64"/>
      <c r="I492" s="64"/>
      <c r="O492" s="68"/>
    </row>
    <row r="493" spans="3:15" ht="15.75" customHeight="1" x14ac:dyDescent="0.25">
      <c r="C493" s="64"/>
      <c r="D493" s="64"/>
      <c r="E493" s="64"/>
      <c r="F493" s="64"/>
      <c r="G493" s="64"/>
      <c r="H493" s="64"/>
      <c r="I493" s="64"/>
      <c r="O493" s="68"/>
    </row>
    <row r="494" spans="3:15" ht="15.75" customHeight="1" x14ac:dyDescent="0.25">
      <c r="C494" s="64"/>
      <c r="D494" s="64"/>
      <c r="E494" s="64"/>
      <c r="F494" s="64"/>
      <c r="G494" s="64"/>
      <c r="H494" s="64"/>
      <c r="I494" s="64"/>
      <c r="O494" s="68"/>
    </row>
    <row r="495" spans="3:15" ht="15.75" customHeight="1" x14ac:dyDescent="0.25">
      <c r="C495" s="64"/>
      <c r="D495" s="64"/>
      <c r="E495" s="64"/>
      <c r="F495" s="64"/>
      <c r="G495" s="64"/>
      <c r="H495" s="64"/>
      <c r="I495" s="64"/>
      <c r="O495" s="68"/>
    </row>
    <row r="496" spans="3:15" ht="15.75" customHeight="1" x14ac:dyDescent="0.25">
      <c r="C496" s="64"/>
      <c r="D496" s="64"/>
      <c r="E496" s="64"/>
      <c r="F496" s="64"/>
      <c r="G496" s="64"/>
      <c r="H496" s="64"/>
      <c r="I496" s="64"/>
      <c r="O496" s="68"/>
    </row>
    <row r="497" spans="3:15" ht="15.75" customHeight="1" x14ac:dyDescent="0.25">
      <c r="C497" s="64"/>
      <c r="D497" s="64"/>
      <c r="E497" s="64"/>
      <c r="F497" s="64"/>
      <c r="G497" s="64"/>
      <c r="H497" s="64"/>
      <c r="I497" s="64"/>
      <c r="O497" s="68"/>
    </row>
    <row r="498" spans="3:15" ht="15.75" customHeight="1" x14ac:dyDescent="0.25">
      <c r="C498" s="64"/>
      <c r="D498" s="64"/>
      <c r="E498" s="64"/>
      <c r="F498" s="64"/>
      <c r="G498" s="64"/>
      <c r="H498" s="64"/>
      <c r="I498" s="64"/>
      <c r="O498" s="68"/>
    </row>
    <row r="499" spans="3:15" ht="15.75" customHeight="1" x14ac:dyDescent="0.25">
      <c r="C499" s="64"/>
      <c r="D499" s="64"/>
      <c r="E499" s="64"/>
      <c r="F499" s="64"/>
      <c r="G499" s="64"/>
      <c r="H499" s="64"/>
      <c r="I499" s="64"/>
      <c r="O499" s="68"/>
    </row>
    <row r="500" spans="3:15" ht="15.75" customHeight="1" x14ac:dyDescent="0.25">
      <c r="C500" s="64"/>
      <c r="D500" s="64"/>
      <c r="E500" s="64"/>
      <c r="F500" s="64"/>
      <c r="G500" s="64"/>
      <c r="H500" s="64"/>
      <c r="I500" s="64"/>
      <c r="O500" s="68"/>
    </row>
    <row r="501" spans="3:15" ht="15.75" customHeight="1" x14ac:dyDescent="0.25">
      <c r="C501" s="64"/>
      <c r="D501" s="64"/>
      <c r="E501" s="64"/>
      <c r="F501" s="64"/>
      <c r="G501" s="64"/>
      <c r="H501" s="64"/>
      <c r="I501" s="64"/>
      <c r="O501" s="68"/>
    </row>
    <row r="502" spans="3:15" ht="15.75" customHeight="1" x14ac:dyDescent="0.25">
      <c r="C502" s="64"/>
      <c r="D502" s="64"/>
      <c r="E502" s="64"/>
      <c r="F502" s="64"/>
      <c r="G502" s="64"/>
      <c r="H502" s="64"/>
      <c r="I502" s="64"/>
      <c r="O502" s="68"/>
    </row>
    <row r="503" spans="3:15" ht="15.75" customHeight="1" x14ac:dyDescent="0.25">
      <c r="C503" s="64"/>
      <c r="D503" s="64"/>
      <c r="E503" s="64"/>
      <c r="F503" s="64"/>
      <c r="G503" s="64"/>
      <c r="H503" s="64"/>
      <c r="I503" s="64"/>
      <c r="O503" s="68"/>
    </row>
    <row r="504" spans="3:15" ht="15.75" customHeight="1" x14ac:dyDescent="0.25">
      <c r="C504" s="64"/>
      <c r="D504" s="64"/>
      <c r="E504" s="64"/>
      <c r="F504" s="64"/>
      <c r="G504" s="64"/>
      <c r="H504" s="64"/>
      <c r="I504" s="64"/>
      <c r="O504" s="68"/>
    </row>
    <row r="505" spans="3:15" ht="15.75" customHeight="1" x14ac:dyDescent="0.25">
      <c r="C505" s="64"/>
      <c r="D505" s="64"/>
      <c r="E505" s="64"/>
      <c r="F505" s="64"/>
      <c r="G505" s="64"/>
      <c r="H505" s="64"/>
      <c r="I505" s="64"/>
      <c r="O505" s="68"/>
    </row>
    <row r="506" spans="3:15" ht="15.75" customHeight="1" x14ac:dyDescent="0.25">
      <c r="C506" s="64"/>
      <c r="D506" s="64"/>
      <c r="E506" s="64"/>
      <c r="F506" s="64"/>
      <c r="G506" s="64"/>
      <c r="H506" s="64"/>
      <c r="I506" s="64"/>
      <c r="O506" s="68"/>
    </row>
    <row r="507" spans="3:15" ht="15.75" customHeight="1" x14ac:dyDescent="0.25">
      <c r="C507" s="64"/>
      <c r="D507" s="64"/>
      <c r="E507" s="64"/>
      <c r="F507" s="64"/>
      <c r="G507" s="64"/>
      <c r="H507" s="64"/>
      <c r="I507" s="64"/>
      <c r="O507" s="68"/>
    </row>
    <row r="508" spans="3:15" ht="15.75" customHeight="1" x14ac:dyDescent="0.25">
      <c r="C508" s="64"/>
      <c r="D508" s="64"/>
      <c r="E508" s="64"/>
      <c r="F508" s="64"/>
      <c r="G508" s="64"/>
      <c r="H508" s="64"/>
      <c r="I508" s="64"/>
      <c r="O508" s="68"/>
    </row>
    <row r="509" spans="3:15" ht="15.75" customHeight="1" x14ac:dyDescent="0.25">
      <c r="C509" s="64"/>
      <c r="D509" s="64"/>
      <c r="E509" s="64"/>
      <c r="F509" s="64"/>
      <c r="G509" s="64"/>
      <c r="H509" s="64"/>
      <c r="I509" s="64"/>
      <c r="O509" s="68"/>
    </row>
    <row r="510" spans="3:15" ht="15.75" customHeight="1" x14ac:dyDescent="0.25">
      <c r="C510" s="64"/>
      <c r="D510" s="64"/>
      <c r="E510" s="64"/>
      <c r="F510" s="64"/>
      <c r="G510" s="64"/>
      <c r="H510" s="64"/>
      <c r="I510" s="64"/>
      <c r="O510" s="68"/>
    </row>
    <row r="511" spans="3:15" ht="15.75" customHeight="1" x14ac:dyDescent="0.25">
      <c r="C511" s="64"/>
      <c r="D511" s="64"/>
      <c r="E511" s="64"/>
      <c r="F511" s="64"/>
      <c r="G511" s="64"/>
      <c r="H511" s="64"/>
      <c r="I511" s="64"/>
      <c r="O511" s="68"/>
    </row>
    <row r="512" spans="3:15" ht="15.75" customHeight="1" x14ac:dyDescent="0.25">
      <c r="C512" s="64"/>
      <c r="D512" s="64"/>
      <c r="E512" s="64"/>
      <c r="F512" s="64"/>
      <c r="G512" s="64"/>
      <c r="H512" s="64"/>
      <c r="I512" s="64"/>
      <c r="O512" s="68"/>
    </row>
    <row r="513" spans="3:15" ht="15.75" customHeight="1" x14ac:dyDescent="0.25">
      <c r="C513" s="64"/>
      <c r="D513" s="64"/>
      <c r="E513" s="64"/>
      <c r="F513" s="64"/>
      <c r="G513" s="64"/>
      <c r="H513" s="64"/>
      <c r="I513" s="64"/>
      <c r="O513" s="68"/>
    </row>
    <row r="514" spans="3:15" ht="15.75" customHeight="1" x14ac:dyDescent="0.25">
      <c r="C514" s="64"/>
      <c r="D514" s="64"/>
      <c r="E514" s="64"/>
      <c r="F514" s="64"/>
      <c r="G514" s="64"/>
      <c r="H514" s="64"/>
      <c r="I514" s="64"/>
      <c r="O514" s="68"/>
    </row>
    <row r="515" spans="3:15" ht="15.75" customHeight="1" x14ac:dyDescent="0.25">
      <c r="C515" s="64"/>
      <c r="D515" s="64"/>
      <c r="E515" s="64"/>
      <c r="F515" s="64"/>
      <c r="G515" s="64"/>
      <c r="H515" s="64"/>
      <c r="I515" s="64"/>
      <c r="O515" s="68"/>
    </row>
    <row r="516" spans="3:15" ht="15.75" customHeight="1" x14ac:dyDescent="0.25">
      <c r="C516" s="64"/>
      <c r="D516" s="64"/>
      <c r="E516" s="64"/>
      <c r="F516" s="64"/>
      <c r="G516" s="64"/>
      <c r="H516" s="64"/>
      <c r="I516" s="64"/>
      <c r="O516" s="68"/>
    </row>
    <row r="517" spans="3:15" ht="15.75" customHeight="1" x14ac:dyDescent="0.25">
      <c r="C517" s="64"/>
      <c r="D517" s="64"/>
      <c r="E517" s="64"/>
      <c r="F517" s="64"/>
      <c r="G517" s="64"/>
      <c r="H517" s="64"/>
      <c r="I517" s="64"/>
      <c r="O517" s="68"/>
    </row>
    <row r="518" spans="3:15" ht="15.75" customHeight="1" x14ac:dyDescent="0.25">
      <c r="C518" s="64"/>
      <c r="D518" s="64"/>
      <c r="E518" s="64"/>
      <c r="F518" s="64"/>
      <c r="G518" s="64"/>
      <c r="H518" s="64"/>
      <c r="I518" s="64"/>
      <c r="O518" s="68"/>
    </row>
    <row r="519" spans="3:15" ht="15.75" customHeight="1" x14ac:dyDescent="0.25">
      <c r="C519" s="64"/>
      <c r="D519" s="64"/>
      <c r="E519" s="64"/>
      <c r="F519" s="64"/>
      <c r="G519" s="64"/>
      <c r="H519" s="64"/>
      <c r="I519" s="64"/>
      <c r="O519" s="68"/>
    </row>
    <row r="520" spans="3:15" ht="15.75" customHeight="1" x14ac:dyDescent="0.25">
      <c r="C520" s="64"/>
      <c r="D520" s="64"/>
      <c r="E520" s="64"/>
      <c r="F520" s="64"/>
      <c r="G520" s="64"/>
      <c r="H520" s="64"/>
      <c r="I520" s="64"/>
      <c r="O520" s="68"/>
    </row>
    <row r="521" spans="3:15" ht="15.75" customHeight="1" x14ac:dyDescent="0.25">
      <c r="C521" s="64"/>
      <c r="D521" s="64"/>
      <c r="E521" s="64"/>
      <c r="F521" s="64"/>
      <c r="G521" s="64"/>
      <c r="H521" s="64"/>
      <c r="I521" s="64"/>
      <c r="O521" s="68"/>
    </row>
    <row r="522" spans="3:15" ht="15.75" customHeight="1" x14ac:dyDescent="0.25">
      <c r="C522" s="64"/>
      <c r="D522" s="64"/>
      <c r="E522" s="64"/>
      <c r="F522" s="64"/>
      <c r="G522" s="64"/>
      <c r="H522" s="64"/>
      <c r="I522" s="64"/>
      <c r="O522" s="68"/>
    </row>
    <row r="523" spans="3:15" ht="15.75" customHeight="1" x14ac:dyDescent="0.25">
      <c r="C523" s="64"/>
      <c r="D523" s="64"/>
      <c r="E523" s="64"/>
      <c r="F523" s="64"/>
      <c r="G523" s="64"/>
      <c r="H523" s="64"/>
      <c r="I523" s="64"/>
      <c r="O523" s="68"/>
    </row>
    <row r="524" spans="3:15" ht="15.75" customHeight="1" x14ac:dyDescent="0.25">
      <c r="C524" s="64"/>
      <c r="D524" s="64"/>
      <c r="E524" s="64"/>
      <c r="F524" s="64"/>
      <c r="G524" s="64"/>
      <c r="H524" s="64"/>
      <c r="I524" s="64"/>
      <c r="O524" s="68"/>
    </row>
    <row r="525" spans="3:15" ht="15.75" customHeight="1" x14ac:dyDescent="0.25">
      <c r="C525" s="64"/>
      <c r="D525" s="64"/>
      <c r="E525" s="64"/>
      <c r="F525" s="64"/>
      <c r="G525" s="64"/>
      <c r="H525" s="64"/>
      <c r="I525" s="64"/>
      <c r="O525" s="68"/>
    </row>
    <row r="526" spans="3:15" ht="15.75" customHeight="1" x14ac:dyDescent="0.25">
      <c r="C526" s="64"/>
      <c r="D526" s="64"/>
      <c r="E526" s="64"/>
      <c r="F526" s="64"/>
      <c r="G526" s="64"/>
      <c r="H526" s="64"/>
      <c r="I526" s="64"/>
      <c r="O526" s="68"/>
    </row>
    <row r="527" spans="3:15" ht="15.75" customHeight="1" x14ac:dyDescent="0.25">
      <c r="C527" s="64"/>
      <c r="D527" s="64"/>
      <c r="E527" s="64"/>
      <c r="F527" s="64"/>
      <c r="G527" s="64"/>
      <c r="H527" s="64"/>
      <c r="I527" s="64"/>
      <c r="O527" s="68"/>
    </row>
    <row r="528" spans="3:15" ht="15.75" customHeight="1" x14ac:dyDescent="0.25">
      <c r="C528" s="64"/>
      <c r="D528" s="64"/>
      <c r="E528" s="64"/>
      <c r="F528" s="64"/>
      <c r="G528" s="64"/>
      <c r="H528" s="64"/>
      <c r="I528" s="64"/>
      <c r="O528" s="68"/>
    </row>
    <row r="529" spans="3:15" ht="15.75" customHeight="1" x14ac:dyDescent="0.25">
      <c r="C529" s="64"/>
      <c r="D529" s="64"/>
      <c r="E529" s="64"/>
      <c r="F529" s="64"/>
      <c r="G529" s="64"/>
      <c r="H529" s="64"/>
      <c r="I529" s="64"/>
      <c r="O529" s="68"/>
    </row>
    <row r="530" spans="3:15" ht="15.75" customHeight="1" x14ac:dyDescent="0.25">
      <c r="C530" s="64"/>
      <c r="D530" s="64"/>
      <c r="E530" s="64"/>
      <c r="F530" s="64"/>
      <c r="G530" s="64"/>
      <c r="H530" s="64"/>
      <c r="I530" s="64"/>
      <c r="O530" s="68"/>
    </row>
    <row r="531" spans="3:15" ht="15.75" customHeight="1" x14ac:dyDescent="0.25">
      <c r="C531" s="64"/>
      <c r="D531" s="64"/>
      <c r="E531" s="64"/>
      <c r="F531" s="64"/>
      <c r="G531" s="64"/>
      <c r="H531" s="64"/>
      <c r="I531" s="64"/>
      <c r="O531" s="68"/>
    </row>
    <row r="532" spans="3:15" ht="15.75" customHeight="1" x14ac:dyDescent="0.25">
      <c r="C532" s="64"/>
      <c r="D532" s="64"/>
      <c r="E532" s="64"/>
      <c r="F532" s="64"/>
      <c r="G532" s="64"/>
      <c r="H532" s="64"/>
      <c r="I532" s="64"/>
      <c r="O532" s="68"/>
    </row>
    <row r="533" spans="3:15" ht="15.75" customHeight="1" x14ac:dyDescent="0.25">
      <c r="C533" s="64"/>
      <c r="D533" s="64"/>
      <c r="E533" s="64"/>
      <c r="F533" s="64"/>
      <c r="G533" s="64"/>
      <c r="H533" s="64"/>
      <c r="I533" s="64"/>
      <c r="O533" s="68"/>
    </row>
    <row r="534" spans="3:15" ht="15.75" customHeight="1" x14ac:dyDescent="0.25">
      <c r="C534" s="64"/>
      <c r="D534" s="64"/>
      <c r="E534" s="64"/>
      <c r="F534" s="64"/>
      <c r="G534" s="64"/>
      <c r="H534" s="64"/>
      <c r="I534" s="64"/>
      <c r="O534" s="68"/>
    </row>
    <row r="535" spans="3:15" ht="15.75" customHeight="1" x14ac:dyDescent="0.25">
      <c r="C535" s="64"/>
      <c r="D535" s="64"/>
      <c r="E535" s="64"/>
      <c r="F535" s="64"/>
      <c r="G535" s="64"/>
      <c r="H535" s="64"/>
      <c r="I535" s="64"/>
      <c r="O535" s="68"/>
    </row>
    <row r="536" spans="3:15" ht="15.75" customHeight="1" x14ac:dyDescent="0.25">
      <c r="C536" s="64"/>
      <c r="D536" s="64"/>
      <c r="E536" s="64"/>
      <c r="F536" s="64"/>
      <c r="G536" s="64"/>
      <c r="H536" s="64"/>
      <c r="I536" s="64"/>
      <c r="O536" s="68"/>
    </row>
    <row r="537" spans="3:15" ht="15.75" customHeight="1" x14ac:dyDescent="0.25">
      <c r="C537" s="64"/>
      <c r="D537" s="64"/>
      <c r="E537" s="64"/>
      <c r="F537" s="64"/>
      <c r="G537" s="64"/>
      <c r="H537" s="64"/>
      <c r="I537" s="64"/>
      <c r="O537" s="68"/>
    </row>
    <row r="538" spans="3:15" ht="15.75" customHeight="1" x14ac:dyDescent="0.25">
      <c r="C538" s="64"/>
      <c r="D538" s="64"/>
      <c r="E538" s="64"/>
      <c r="F538" s="64"/>
      <c r="G538" s="64"/>
      <c r="H538" s="64"/>
      <c r="I538" s="64"/>
      <c r="O538" s="68"/>
    </row>
    <row r="539" spans="3:15" ht="15.75" customHeight="1" x14ac:dyDescent="0.25">
      <c r="C539" s="64"/>
      <c r="D539" s="64"/>
      <c r="E539" s="64"/>
      <c r="F539" s="64"/>
      <c r="G539" s="64"/>
      <c r="H539" s="64"/>
      <c r="I539" s="64"/>
      <c r="O539" s="68"/>
    </row>
    <row r="540" spans="3:15" ht="15.75" customHeight="1" x14ac:dyDescent="0.25">
      <c r="C540" s="64"/>
      <c r="D540" s="64"/>
      <c r="E540" s="64"/>
      <c r="F540" s="64"/>
      <c r="G540" s="64"/>
      <c r="H540" s="64"/>
      <c r="I540" s="64"/>
      <c r="O540" s="68"/>
    </row>
    <row r="541" spans="3:15" ht="15.75" customHeight="1" x14ac:dyDescent="0.25">
      <c r="C541" s="64"/>
      <c r="D541" s="64"/>
      <c r="E541" s="64"/>
      <c r="F541" s="64"/>
      <c r="G541" s="64"/>
      <c r="H541" s="64"/>
      <c r="I541" s="64"/>
      <c r="O541" s="68"/>
    </row>
    <row r="542" spans="3:15" ht="15.75" customHeight="1" x14ac:dyDescent="0.25">
      <c r="C542" s="64"/>
      <c r="D542" s="64"/>
      <c r="E542" s="64"/>
      <c r="F542" s="64"/>
      <c r="G542" s="64"/>
      <c r="H542" s="64"/>
      <c r="I542" s="64"/>
      <c r="O542" s="68"/>
    </row>
    <row r="543" spans="3:15" ht="15.75" customHeight="1" x14ac:dyDescent="0.25">
      <c r="C543" s="64"/>
      <c r="D543" s="64"/>
      <c r="E543" s="64"/>
      <c r="F543" s="64"/>
      <c r="G543" s="64"/>
      <c r="H543" s="64"/>
      <c r="I543" s="64"/>
      <c r="O543" s="68"/>
    </row>
    <row r="544" spans="3:15" ht="15.75" customHeight="1" x14ac:dyDescent="0.25">
      <c r="C544" s="64"/>
      <c r="D544" s="64"/>
      <c r="E544" s="64"/>
      <c r="F544" s="64"/>
      <c r="G544" s="64"/>
      <c r="H544" s="64"/>
      <c r="I544" s="64"/>
      <c r="O544" s="68"/>
    </row>
    <row r="545" spans="3:15" ht="15.75" customHeight="1" x14ac:dyDescent="0.25">
      <c r="C545" s="64"/>
      <c r="D545" s="64"/>
      <c r="E545" s="64"/>
      <c r="F545" s="64"/>
      <c r="G545" s="64"/>
      <c r="H545" s="64"/>
      <c r="I545" s="64"/>
      <c r="O545" s="68"/>
    </row>
    <row r="546" spans="3:15" ht="15.75" customHeight="1" x14ac:dyDescent="0.25">
      <c r="C546" s="64"/>
      <c r="D546" s="64"/>
      <c r="E546" s="64"/>
      <c r="F546" s="64"/>
      <c r="G546" s="64"/>
      <c r="H546" s="64"/>
      <c r="I546" s="64"/>
      <c r="O546" s="68"/>
    </row>
    <row r="547" spans="3:15" ht="15.75" customHeight="1" x14ac:dyDescent="0.25">
      <c r="C547" s="64"/>
      <c r="D547" s="64"/>
      <c r="E547" s="64"/>
      <c r="F547" s="64"/>
      <c r="G547" s="64"/>
      <c r="H547" s="64"/>
      <c r="I547" s="64"/>
      <c r="O547" s="68"/>
    </row>
    <row r="548" spans="3:15" ht="15.75" customHeight="1" x14ac:dyDescent="0.25">
      <c r="C548" s="64"/>
      <c r="D548" s="64"/>
      <c r="E548" s="64"/>
      <c r="F548" s="64"/>
      <c r="G548" s="64"/>
      <c r="H548" s="64"/>
      <c r="I548" s="64"/>
      <c r="O548" s="68"/>
    </row>
    <row r="549" spans="3:15" ht="15.75" customHeight="1" x14ac:dyDescent="0.25">
      <c r="C549" s="64"/>
      <c r="D549" s="64"/>
      <c r="E549" s="64"/>
      <c r="F549" s="64"/>
      <c r="G549" s="64"/>
      <c r="H549" s="64"/>
      <c r="I549" s="64"/>
      <c r="O549" s="68"/>
    </row>
    <row r="550" spans="3:15" ht="15.75" customHeight="1" x14ac:dyDescent="0.25">
      <c r="C550" s="64"/>
      <c r="D550" s="64"/>
      <c r="E550" s="64"/>
      <c r="F550" s="64"/>
      <c r="G550" s="64"/>
      <c r="H550" s="64"/>
      <c r="I550" s="64"/>
      <c r="O550" s="68"/>
    </row>
    <row r="551" spans="3:15" ht="15.75" customHeight="1" x14ac:dyDescent="0.25">
      <c r="C551" s="64"/>
      <c r="D551" s="64"/>
      <c r="E551" s="64"/>
      <c r="F551" s="64"/>
      <c r="G551" s="64"/>
      <c r="H551" s="64"/>
      <c r="I551" s="64"/>
      <c r="O551" s="68"/>
    </row>
    <row r="552" spans="3:15" ht="15.75" customHeight="1" x14ac:dyDescent="0.25">
      <c r="C552" s="64"/>
      <c r="D552" s="64"/>
      <c r="E552" s="64"/>
      <c r="F552" s="64"/>
      <c r="G552" s="64"/>
      <c r="H552" s="64"/>
      <c r="I552" s="64"/>
      <c r="O552" s="68"/>
    </row>
    <row r="553" spans="3:15" ht="15.75" customHeight="1" x14ac:dyDescent="0.25">
      <c r="C553" s="64"/>
      <c r="D553" s="64"/>
      <c r="E553" s="64"/>
      <c r="F553" s="64"/>
      <c r="G553" s="64"/>
      <c r="H553" s="64"/>
      <c r="I553" s="64"/>
      <c r="O553" s="68"/>
    </row>
    <row r="554" spans="3:15" ht="15.75" customHeight="1" x14ac:dyDescent="0.25">
      <c r="C554" s="64"/>
      <c r="D554" s="64"/>
      <c r="E554" s="64"/>
      <c r="F554" s="64"/>
      <c r="G554" s="64"/>
      <c r="H554" s="64"/>
      <c r="I554" s="64"/>
      <c r="O554" s="68"/>
    </row>
    <row r="555" spans="3:15" ht="15.75" customHeight="1" x14ac:dyDescent="0.25">
      <c r="C555" s="64"/>
      <c r="D555" s="64"/>
      <c r="E555" s="64"/>
      <c r="F555" s="64"/>
      <c r="G555" s="64"/>
      <c r="H555" s="64"/>
      <c r="I555" s="64"/>
      <c r="O555" s="68"/>
    </row>
    <row r="556" spans="3:15" ht="15.75" customHeight="1" x14ac:dyDescent="0.25">
      <c r="C556" s="64"/>
      <c r="D556" s="64"/>
      <c r="E556" s="64"/>
      <c r="F556" s="64"/>
      <c r="G556" s="64"/>
      <c r="H556" s="64"/>
      <c r="I556" s="64"/>
      <c r="O556" s="68"/>
    </row>
    <row r="557" spans="3:15" ht="15.75" customHeight="1" x14ac:dyDescent="0.25">
      <c r="C557" s="64"/>
      <c r="D557" s="64"/>
      <c r="E557" s="64"/>
      <c r="F557" s="64"/>
      <c r="G557" s="64"/>
      <c r="H557" s="64"/>
      <c r="I557" s="64"/>
      <c r="O557" s="68"/>
    </row>
    <row r="558" spans="3:15" ht="15.75" customHeight="1" x14ac:dyDescent="0.25">
      <c r="C558" s="64"/>
      <c r="D558" s="64"/>
      <c r="E558" s="64"/>
      <c r="F558" s="64"/>
      <c r="G558" s="64"/>
      <c r="H558" s="64"/>
      <c r="I558" s="64"/>
      <c r="O558" s="68"/>
    </row>
    <row r="559" spans="3:15" ht="15.75" customHeight="1" x14ac:dyDescent="0.25">
      <c r="C559" s="64"/>
      <c r="D559" s="64"/>
      <c r="E559" s="64"/>
      <c r="F559" s="64"/>
      <c r="G559" s="64"/>
      <c r="H559" s="64"/>
      <c r="I559" s="64"/>
      <c r="O559" s="68"/>
    </row>
    <row r="560" spans="3:15" ht="15.75" customHeight="1" x14ac:dyDescent="0.25">
      <c r="C560" s="64"/>
      <c r="D560" s="64"/>
      <c r="E560" s="64"/>
      <c r="F560" s="64"/>
      <c r="G560" s="64"/>
      <c r="H560" s="64"/>
      <c r="I560" s="64"/>
      <c r="O560" s="68"/>
    </row>
    <row r="561" spans="3:15" ht="15.75" customHeight="1" x14ac:dyDescent="0.25">
      <c r="C561" s="64"/>
      <c r="D561" s="64"/>
      <c r="E561" s="64"/>
      <c r="F561" s="64"/>
      <c r="G561" s="64"/>
      <c r="H561" s="64"/>
      <c r="I561" s="64"/>
      <c r="O561" s="68"/>
    </row>
    <row r="562" spans="3:15" ht="15.75" customHeight="1" x14ac:dyDescent="0.25">
      <c r="C562" s="64"/>
      <c r="D562" s="64"/>
      <c r="E562" s="64"/>
      <c r="F562" s="64"/>
      <c r="G562" s="64"/>
      <c r="H562" s="64"/>
      <c r="I562" s="64"/>
      <c r="O562" s="68"/>
    </row>
    <row r="563" spans="3:15" ht="15.75" customHeight="1" x14ac:dyDescent="0.25">
      <c r="C563" s="64"/>
      <c r="D563" s="64"/>
      <c r="E563" s="64"/>
      <c r="F563" s="64"/>
      <c r="G563" s="64"/>
      <c r="H563" s="64"/>
      <c r="I563" s="64"/>
      <c r="O563" s="68"/>
    </row>
    <row r="564" spans="3:15" ht="15.75" customHeight="1" x14ac:dyDescent="0.25">
      <c r="C564" s="64"/>
      <c r="D564" s="64"/>
      <c r="E564" s="64"/>
      <c r="F564" s="64"/>
      <c r="G564" s="64"/>
      <c r="H564" s="64"/>
      <c r="I564" s="64"/>
      <c r="O564" s="68"/>
    </row>
    <row r="565" spans="3:15" ht="15.75" customHeight="1" x14ac:dyDescent="0.25">
      <c r="C565" s="64"/>
      <c r="D565" s="64"/>
      <c r="E565" s="64"/>
      <c r="F565" s="64"/>
      <c r="G565" s="64"/>
      <c r="H565" s="64"/>
      <c r="I565" s="64"/>
      <c r="O565" s="68"/>
    </row>
    <row r="566" spans="3:15" ht="15.75" customHeight="1" x14ac:dyDescent="0.25">
      <c r="C566" s="64"/>
      <c r="D566" s="64"/>
      <c r="E566" s="64"/>
      <c r="F566" s="64"/>
      <c r="G566" s="64"/>
      <c r="H566" s="64"/>
      <c r="I566" s="64"/>
      <c r="O566" s="68"/>
    </row>
    <row r="567" spans="3:15" ht="15.75" customHeight="1" x14ac:dyDescent="0.25">
      <c r="C567" s="64"/>
      <c r="D567" s="64"/>
      <c r="E567" s="64"/>
      <c r="F567" s="64"/>
      <c r="G567" s="64"/>
      <c r="H567" s="64"/>
      <c r="I567" s="64"/>
      <c r="O567" s="68"/>
    </row>
    <row r="568" spans="3:15" ht="15.75" customHeight="1" x14ac:dyDescent="0.25">
      <c r="C568" s="64"/>
      <c r="D568" s="64"/>
      <c r="E568" s="64"/>
      <c r="F568" s="64"/>
      <c r="G568" s="64"/>
      <c r="H568" s="64"/>
      <c r="I568" s="64"/>
      <c r="O568" s="68"/>
    </row>
    <row r="569" spans="3:15" ht="15.75" customHeight="1" x14ac:dyDescent="0.25">
      <c r="C569" s="64"/>
      <c r="D569" s="64"/>
      <c r="E569" s="64"/>
      <c r="F569" s="64"/>
      <c r="G569" s="64"/>
      <c r="H569" s="64"/>
      <c r="I569" s="64"/>
      <c r="O569" s="68"/>
    </row>
    <row r="570" spans="3:15" ht="15.75" customHeight="1" x14ac:dyDescent="0.25">
      <c r="C570" s="64"/>
      <c r="D570" s="64"/>
      <c r="E570" s="64"/>
      <c r="F570" s="64"/>
      <c r="G570" s="64"/>
      <c r="H570" s="64"/>
      <c r="I570" s="64"/>
      <c r="O570" s="68"/>
    </row>
    <row r="571" spans="3:15" ht="15.75" customHeight="1" x14ac:dyDescent="0.25">
      <c r="C571" s="64"/>
      <c r="D571" s="64"/>
      <c r="E571" s="64"/>
      <c r="F571" s="64"/>
      <c r="G571" s="64"/>
      <c r="H571" s="64"/>
      <c r="I571" s="64"/>
      <c r="O571" s="68"/>
    </row>
    <row r="572" spans="3:15" ht="15.75" customHeight="1" x14ac:dyDescent="0.25">
      <c r="C572" s="64"/>
      <c r="D572" s="64"/>
      <c r="E572" s="64"/>
      <c r="F572" s="64"/>
      <c r="G572" s="64"/>
      <c r="H572" s="64"/>
      <c r="I572" s="64"/>
      <c r="O572" s="68"/>
    </row>
    <row r="573" spans="3:15" ht="15.75" customHeight="1" x14ac:dyDescent="0.25">
      <c r="C573" s="64"/>
      <c r="D573" s="64"/>
      <c r="E573" s="64"/>
      <c r="F573" s="64"/>
      <c r="G573" s="64"/>
      <c r="H573" s="64"/>
      <c r="I573" s="64"/>
      <c r="O573" s="68"/>
    </row>
    <row r="574" spans="3:15" ht="15.75" customHeight="1" x14ac:dyDescent="0.25">
      <c r="C574" s="64"/>
      <c r="D574" s="64"/>
      <c r="E574" s="64"/>
      <c r="F574" s="64"/>
      <c r="G574" s="64"/>
      <c r="H574" s="64"/>
      <c r="I574" s="64"/>
      <c r="O574" s="68"/>
    </row>
    <row r="575" spans="3:15" ht="15.75" customHeight="1" x14ac:dyDescent="0.25">
      <c r="C575" s="64"/>
      <c r="D575" s="64"/>
      <c r="E575" s="64"/>
      <c r="F575" s="64"/>
      <c r="G575" s="64"/>
      <c r="H575" s="64"/>
      <c r="I575" s="64"/>
      <c r="O575" s="68"/>
    </row>
    <row r="576" spans="3:15" ht="15.75" customHeight="1" x14ac:dyDescent="0.25">
      <c r="C576" s="64"/>
      <c r="D576" s="64"/>
      <c r="E576" s="64"/>
      <c r="F576" s="64"/>
      <c r="G576" s="64"/>
      <c r="H576" s="64"/>
      <c r="I576" s="64"/>
      <c r="O576" s="68"/>
    </row>
    <row r="577" spans="3:15" ht="15.75" customHeight="1" x14ac:dyDescent="0.25">
      <c r="C577" s="64"/>
      <c r="D577" s="64"/>
      <c r="E577" s="64"/>
      <c r="F577" s="64"/>
      <c r="G577" s="64"/>
      <c r="H577" s="64"/>
      <c r="I577" s="64"/>
      <c r="O577" s="68"/>
    </row>
    <row r="578" spans="3:15" ht="15.75" customHeight="1" x14ac:dyDescent="0.25">
      <c r="C578" s="64"/>
      <c r="D578" s="64"/>
      <c r="E578" s="64"/>
      <c r="F578" s="64"/>
      <c r="G578" s="64"/>
      <c r="H578" s="64"/>
      <c r="I578" s="64"/>
      <c r="O578" s="68"/>
    </row>
    <row r="579" spans="3:15" ht="15.75" customHeight="1" x14ac:dyDescent="0.25">
      <c r="C579" s="64"/>
      <c r="D579" s="64"/>
      <c r="E579" s="64"/>
      <c r="F579" s="64"/>
      <c r="G579" s="64"/>
      <c r="H579" s="64"/>
      <c r="I579" s="64"/>
      <c r="O579" s="68"/>
    </row>
    <row r="580" spans="3:15" ht="15.75" customHeight="1" x14ac:dyDescent="0.25">
      <c r="C580" s="64"/>
      <c r="D580" s="64"/>
      <c r="E580" s="64"/>
      <c r="F580" s="64"/>
      <c r="G580" s="64"/>
      <c r="H580" s="64"/>
      <c r="I580" s="64"/>
      <c r="O580" s="68"/>
    </row>
    <row r="581" spans="3:15" ht="15.75" customHeight="1" x14ac:dyDescent="0.25">
      <c r="C581" s="64"/>
      <c r="D581" s="64"/>
      <c r="E581" s="64"/>
      <c r="F581" s="64"/>
      <c r="G581" s="64"/>
      <c r="H581" s="64"/>
      <c r="I581" s="64"/>
      <c r="O581" s="68"/>
    </row>
    <row r="582" spans="3:15" ht="15.75" customHeight="1" x14ac:dyDescent="0.25">
      <c r="C582" s="64"/>
      <c r="D582" s="64"/>
      <c r="E582" s="64"/>
      <c r="F582" s="64"/>
      <c r="G582" s="64"/>
      <c r="H582" s="64"/>
      <c r="I582" s="64"/>
      <c r="O582" s="68"/>
    </row>
    <row r="583" spans="3:15" ht="15.75" customHeight="1" x14ac:dyDescent="0.25">
      <c r="C583" s="64"/>
      <c r="D583" s="64"/>
      <c r="E583" s="64"/>
      <c r="F583" s="64"/>
      <c r="G583" s="64"/>
      <c r="H583" s="64"/>
      <c r="I583" s="64"/>
      <c r="O583" s="68"/>
    </row>
    <row r="584" spans="3:15" ht="15.75" customHeight="1" x14ac:dyDescent="0.25">
      <c r="C584" s="64"/>
      <c r="D584" s="64"/>
      <c r="E584" s="64"/>
      <c r="F584" s="64"/>
      <c r="G584" s="64"/>
      <c r="H584" s="64"/>
      <c r="I584" s="64"/>
      <c r="O584" s="68"/>
    </row>
    <row r="585" spans="3:15" ht="15.75" customHeight="1" x14ac:dyDescent="0.25">
      <c r="C585" s="64"/>
      <c r="D585" s="64"/>
      <c r="E585" s="64"/>
      <c r="F585" s="64"/>
      <c r="G585" s="64"/>
      <c r="H585" s="64"/>
      <c r="I585" s="64"/>
      <c r="O585" s="68"/>
    </row>
    <row r="586" spans="3:15" ht="15.75" customHeight="1" x14ac:dyDescent="0.25">
      <c r="C586" s="64"/>
      <c r="D586" s="64"/>
      <c r="E586" s="64"/>
      <c r="F586" s="64"/>
      <c r="G586" s="64"/>
      <c r="H586" s="64"/>
      <c r="I586" s="64"/>
      <c r="O586" s="68"/>
    </row>
    <row r="587" spans="3:15" ht="15.75" customHeight="1" x14ac:dyDescent="0.25">
      <c r="C587" s="64"/>
      <c r="D587" s="64"/>
      <c r="E587" s="64"/>
      <c r="F587" s="64"/>
      <c r="G587" s="64"/>
      <c r="H587" s="64"/>
      <c r="I587" s="64"/>
      <c r="O587" s="68"/>
    </row>
    <row r="588" spans="3:15" ht="15.75" customHeight="1" x14ac:dyDescent="0.25">
      <c r="C588" s="64"/>
      <c r="D588" s="64"/>
      <c r="E588" s="64"/>
      <c r="F588" s="64"/>
      <c r="G588" s="64"/>
      <c r="H588" s="64"/>
      <c r="I588" s="64"/>
      <c r="O588" s="68"/>
    </row>
    <row r="589" spans="3:15" ht="15.75" customHeight="1" x14ac:dyDescent="0.25">
      <c r="C589" s="64"/>
      <c r="D589" s="64"/>
      <c r="E589" s="64"/>
      <c r="F589" s="64"/>
      <c r="G589" s="64"/>
      <c r="H589" s="64"/>
      <c r="I589" s="64"/>
      <c r="O589" s="68"/>
    </row>
    <row r="590" spans="3:15" ht="15.75" customHeight="1" x14ac:dyDescent="0.25">
      <c r="C590" s="64"/>
      <c r="D590" s="64"/>
      <c r="E590" s="64"/>
      <c r="F590" s="64"/>
      <c r="G590" s="64"/>
      <c r="H590" s="64"/>
      <c r="I590" s="64"/>
      <c r="O590" s="68"/>
    </row>
    <row r="591" spans="3:15" ht="15.75" customHeight="1" x14ac:dyDescent="0.25">
      <c r="C591" s="64"/>
      <c r="D591" s="64"/>
      <c r="E591" s="64"/>
      <c r="F591" s="64"/>
      <c r="G591" s="64"/>
      <c r="H591" s="64"/>
      <c r="I591" s="64"/>
      <c r="O591" s="68"/>
    </row>
    <row r="592" spans="3:15" ht="15.75" customHeight="1" x14ac:dyDescent="0.25">
      <c r="C592" s="64"/>
      <c r="D592" s="64"/>
      <c r="E592" s="64"/>
      <c r="F592" s="64"/>
      <c r="G592" s="64"/>
      <c r="H592" s="64"/>
      <c r="I592" s="64"/>
      <c r="O592" s="68"/>
    </row>
    <row r="593" spans="3:15" ht="15.75" customHeight="1" x14ac:dyDescent="0.25">
      <c r="C593" s="64"/>
      <c r="D593" s="64"/>
      <c r="E593" s="64"/>
      <c r="F593" s="64"/>
      <c r="G593" s="64"/>
      <c r="H593" s="64"/>
      <c r="I593" s="64"/>
      <c r="O593" s="68"/>
    </row>
    <row r="594" spans="3:15" ht="15.75" customHeight="1" x14ac:dyDescent="0.25">
      <c r="C594" s="64"/>
      <c r="D594" s="64"/>
      <c r="E594" s="64"/>
      <c r="F594" s="64"/>
      <c r="G594" s="64"/>
      <c r="H594" s="64"/>
      <c r="I594" s="64"/>
      <c r="O594" s="68"/>
    </row>
    <row r="595" spans="3:15" ht="15.75" customHeight="1" x14ac:dyDescent="0.25">
      <c r="C595" s="64"/>
      <c r="D595" s="64"/>
      <c r="E595" s="64"/>
      <c r="F595" s="64"/>
      <c r="G595" s="64"/>
      <c r="H595" s="64"/>
      <c r="I595" s="64"/>
      <c r="O595" s="68"/>
    </row>
    <row r="596" spans="3:15" ht="15.75" customHeight="1" x14ac:dyDescent="0.25">
      <c r="C596" s="64"/>
      <c r="D596" s="64"/>
      <c r="E596" s="64"/>
      <c r="F596" s="64"/>
      <c r="G596" s="64"/>
      <c r="H596" s="64"/>
      <c r="I596" s="64"/>
      <c r="O596" s="68"/>
    </row>
    <row r="597" spans="3:15" ht="15.75" customHeight="1" x14ac:dyDescent="0.25">
      <c r="C597" s="64"/>
      <c r="D597" s="64"/>
      <c r="E597" s="64"/>
      <c r="F597" s="64"/>
      <c r="G597" s="64"/>
      <c r="H597" s="64"/>
      <c r="I597" s="64"/>
      <c r="O597" s="68"/>
    </row>
    <row r="598" spans="3:15" ht="15.75" customHeight="1" x14ac:dyDescent="0.25">
      <c r="C598" s="64"/>
      <c r="D598" s="64"/>
      <c r="E598" s="64"/>
      <c r="F598" s="64"/>
      <c r="G598" s="64"/>
      <c r="H598" s="64"/>
      <c r="I598" s="64"/>
      <c r="O598" s="68"/>
    </row>
    <row r="599" spans="3:15" ht="15.75" customHeight="1" x14ac:dyDescent="0.25">
      <c r="C599" s="64"/>
      <c r="D599" s="64"/>
      <c r="E599" s="64"/>
      <c r="F599" s="64"/>
      <c r="G599" s="64"/>
      <c r="H599" s="64"/>
      <c r="I599" s="64"/>
      <c r="O599" s="68"/>
    </row>
    <row r="600" spans="3:15" ht="15.75" customHeight="1" x14ac:dyDescent="0.25">
      <c r="C600" s="64"/>
      <c r="D600" s="64"/>
      <c r="E600" s="64"/>
      <c r="F600" s="64"/>
      <c r="G600" s="64"/>
      <c r="H600" s="64"/>
      <c r="I600" s="64"/>
      <c r="O600" s="68"/>
    </row>
    <row r="601" spans="3:15" ht="15.75" customHeight="1" x14ac:dyDescent="0.25">
      <c r="C601" s="64"/>
      <c r="D601" s="64"/>
      <c r="E601" s="64"/>
      <c r="F601" s="64"/>
      <c r="G601" s="64"/>
      <c r="H601" s="64"/>
      <c r="I601" s="64"/>
      <c r="O601" s="68"/>
    </row>
    <row r="602" spans="3:15" ht="15.75" customHeight="1" x14ac:dyDescent="0.25">
      <c r="C602" s="64"/>
      <c r="D602" s="64"/>
      <c r="E602" s="64"/>
      <c r="F602" s="64"/>
      <c r="G602" s="64"/>
      <c r="H602" s="64"/>
      <c r="I602" s="64"/>
      <c r="O602" s="68"/>
    </row>
    <row r="603" spans="3:15" ht="15.75" customHeight="1" x14ac:dyDescent="0.25">
      <c r="C603" s="64"/>
      <c r="D603" s="64"/>
      <c r="E603" s="64"/>
      <c r="F603" s="64"/>
      <c r="G603" s="64"/>
      <c r="H603" s="64"/>
      <c r="I603" s="64"/>
      <c r="O603" s="68"/>
    </row>
    <row r="604" spans="3:15" ht="15.75" customHeight="1" x14ac:dyDescent="0.25">
      <c r="C604" s="64"/>
      <c r="D604" s="64"/>
      <c r="E604" s="64"/>
      <c r="F604" s="64"/>
      <c r="G604" s="64"/>
      <c r="H604" s="64"/>
      <c r="I604" s="64"/>
      <c r="O604" s="68"/>
    </row>
    <row r="605" spans="3:15" ht="15.75" customHeight="1" x14ac:dyDescent="0.25">
      <c r="C605" s="64"/>
      <c r="D605" s="64"/>
      <c r="E605" s="64"/>
      <c r="F605" s="64"/>
      <c r="G605" s="64"/>
      <c r="H605" s="64"/>
      <c r="I605" s="64"/>
      <c r="O605" s="68"/>
    </row>
    <row r="606" spans="3:15" ht="15.75" customHeight="1" x14ac:dyDescent="0.25">
      <c r="C606" s="64"/>
      <c r="D606" s="64"/>
      <c r="E606" s="64"/>
      <c r="F606" s="64"/>
      <c r="G606" s="64"/>
      <c r="H606" s="64"/>
      <c r="I606" s="64"/>
      <c r="O606" s="68"/>
    </row>
    <row r="607" spans="3:15" ht="15.75" customHeight="1" x14ac:dyDescent="0.25">
      <c r="C607" s="64"/>
      <c r="D607" s="64"/>
      <c r="E607" s="64"/>
      <c r="F607" s="64"/>
      <c r="G607" s="64"/>
      <c r="H607" s="64"/>
      <c r="I607" s="64"/>
      <c r="O607" s="68"/>
    </row>
    <row r="608" spans="3:15" ht="15.75" customHeight="1" x14ac:dyDescent="0.25">
      <c r="C608" s="64"/>
      <c r="D608" s="64"/>
      <c r="E608" s="64"/>
      <c r="F608" s="64"/>
      <c r="G608" s="64"/>
      <c r="H608" s="64"/>
      <c r="I608" s="64"/>
      <c r="O608" s="68"/>
    </row>
    <row r="609" spans="3:15" ht="15.75" customHeight="1" x14ac:dyDescent="0.25">
      <c r="C609" s="64"/>
      <c r="D609" s="64"/>
      <c r="E609" s="64"/>
      <c r="F609" s="64"/>
      <c r="G609" s="64"/>
      <c r="H609" s="64"/>
      <c r="I609" s="64"/>
      <c r="O609" s="68"/>
    </row>
    <row r="610" spans="3:15" ht="15.75" customHeight="1" x14ac:dyDescent="0.25">
      <c r="C610" s="64"/>
      <c r="D610" s="64"/>
      <c r="E610" s="64"/>
      <c r="F610" s="64"/>
      <c r="G610" s="64"/>
      <c r="H610" s="64"/>
      <c r="I610" s="64"/>
      <c r="O610" s="68"/>
    </row>
    <row r="611" spans="3:15" ht="15.75" customHeight="1" x14ac:dyDescent="0.25">
      <c r="C611" s="64"/>
      <c r="D611" s="64"/>
      <c r="E611" s="64"/>
      <c r="F611" s="64"/>
      <c r="G611" s="64"/>
      <c r="H611" s="64"/>
      <c r="I611" s="64"/>
      <c r="O611" s="68"/>
    </row>
    <row r="612" spans="3:15" ht="15.75" customHeight="1" x14ac:dyDescent="0.25">
      <c r="C612" s="64"/>
      <c r="D612" s="64"/>
      <c r="E612" s="64"/>
      <c r="F612" s="64"/>
      <c r="G612" s="64"/>
      <c r="H612" s="64"/>
      <c r="I612" s="64"/>
      <c r="O612" s="68"/>
    </row>
    <row r="613" spans="3:15" ht="15.75" customHeight="1" x14ac:dyDescent="0.25">
      <c r="C613" s="64"/>
      <c r="D613" s="64"/>
      <c r="E613" s="64"/>
      <c r="F613" s="64"/>
      <c r="G613" s="64"/>
      <c r="H613" s="64"/>
      <c r="I613" s="64"/>
      <c r="O613" s="68"/>
    </row>
    <row r="614" spans="3:15" ht="15.75" customHeight="1" x14ac:dyDescent="0.25">
      <c r="C614" s="64"/>
      <c r="D614" s="64"/>
      <c r="E614" s="64"/>
      <c r="F614" s="64"/>
      <c r="G614" s="64"/>
      <c r="H614" s="64"/>
      <c r="I614" s="64"/>
      <c r="O614" s="68"/>
    </row>
    <row r="615" spans="3:15" ht="15.75" customHeight="1" x14ac:dyDescent="0.25">
      <c r="C615" s="64"/>
      <c r="D615" s="64"/>
      <c r="E615" s="64"/>
      <c r="F615" s="64"/>
      <c r="G615" s="64"/>
      <c r="H615" s="64"/>
      <c r="I615" s="64"/>
      <c r="O615" s="68"/>
    </row>
    <row r="616" spans="3:15" ht="15.75" customHeight="1" x14ac:dyDescent="0.25">
      <c r="C616" s="64"/>
      <c r="D616" s="64"/>
      <c r="E616" s="64"/>
      <c r="F616" s="64"/>
      <c r="G616" s="64"/>
      <c r="H616" s="64"/>
      <c r="I616" s="64"/>
      <c r="O616" s="68"/>
    </row>
    <row r="617" spans="3:15" ht="15.75" customHeight="1" x14ac:dyDescent="0.25">
      <c r="C617" s="64"/>
      <c r="D617" s="64"/>
      <c r="E617" s="64"/>
      <c r="F617" s="64"/>
      <c r="G617" s="64"/>
      <c r="H617" s="64"/>
      <c r="I617" s="64"/>
      <c r="O617" s="68"/>
    </row>
    <row r="618" spans="3:15" ht="15.75" customHeight="1" x14ac:dyDescent="0.25">
      <c r="C618" s="64"/>
      <c r="D618" s="64"/>
      <c r="E618" s="64"/>
      <c r="F618" s="64"/>
      <c r="G618" s="64"/>
      <c r="H618" s="64"/>
      <c r="I618" s="64"/>
      <c r="O618" s="68"/>
    </row>
    <row r="619" spans="3:15" ht="15.75" customHeight="1" x14ac:dyDescent="0.25">
      <c r="C619" s="64"/>
      <c r="D619" s="64"/>
      <c r="E619" s="64"/>
      <c r="F619" s="64"/>
      <c r="G619" s="64"/>
      <c r="H619" s="64"/>
      <c r="I619" s="64"/>
      <c r="O619" s="68"/>
    </row>
    <row r="620" spans="3:15" ht="15.75" customHeight="1" x14ac:dyDescent="0.25">
      <c r="C620" s="64"/>
      <c r="D620" s="64"/>
      <c r="E620" s="64"/>
      <c r="F620" s="64"/>
      <c r="G620" s="64"/>
      <c r="H620" s="64"/>
      <c r="I620" s="64"/>
      <c r="O620" s="68"/>
    </row>
    <row r="621" spans="3:15" ht="15.75" customHeight="1" x14ac:dyDescent="0.25">
      <c r="C621" s="64"/>
      <c r="D621" s="64"/>
      <c r="E621" s="64"/>
      <c r="F621" s="64"/>
      <c r="G621" s="64"/>
      <c r="H621" s="64"/>
      <c r="I621" s="64"/>
      <c r="O621" s="68"/>
    </row>
    <row r="622" spans="3:15" ht="15.75" customHeight="1" x14ac:dyDescent="0.25">
      <c r="C622" s="64"/>
      <c r="D622" s="64"/>
      <c r="E622" s="64"/>
      <c r="F622" s="64"/>
      <c r="G622" s="64"/>
      <c r="H622" s="64"/>
      <c r="I622" s="64"/>
      <c r="O622" s="68"/>
    </row>
    <row r="623" spans="3:15" ht="15.75" customHeight="1" x14ac:dyDescent="0.25">
      <c r="C623" s="64"/>
      <c r="D623" s="64"/>
      <c r="E623" s="64"/>
      <c r="F623" s="64"/>
      <c r="G623" s="64"/>
      <c r="H623" s="64"/>
      <c r="I623" s="64"/>
      <c r="O623" s="68"/>
    </row>
    <row r="624" spans="3:15" ht="15.75" customHeight="1" x14ac:dyDescent="0.25">
      <c r="C624" s="64"/>
      <c r="D624" s="64"/>
      <c r="E624" s="64"/>
      <c r="F624" s="64"/>
      <c r="G624" s="64"/>
      <c r="H624" s="64"/>
      <c r="I624" s="64"/>
      <c r="O624" s="68"/>
    </row>
    <row r="625" spans="3:15" ht="15.75" customHeight="1" x14ac:dyDescent="0.25">
      <c r="C625" s="64"/>
      <c r="D625" s="64"/>
      <c r="E625" s="64"/>
      <c r="F625" s="64"/>
      <c r="G625" s="64"/>
      <c r="H625" s="64"/>
      <c r="I625" s="64"/>
      <c r="O625" s="68"/>
    </row>
    <row r="626" spans="3:15" ht="15.75" customHeight="1" x14ac:dyDescent="0.25">
      <c r="C626" s="64"/>
      <c r="D626" s="64"/>
      <c r="E626" s="64"/>
      <c r="F626" s="64"/>
      <c r="G626" s="64"/>
      <c r="H626" s="64"/>
      <c r="I626" s="64"/>
      <c r="O626" s="68"/>
    </row>
    <row r="627" spans="3:15" ht="15.75" customHeight="1" x14ac:dyDescent="0.25">
      <c r="C627" s="64"/>
      <c r="D627" s="64"/>
      <c r="E627" s="64"/>
      <c r="F627" s="64"/>
      <c r="G627" s="64"/>
      <c r="H627" s="64"/>
      <c r="I627" s="64"/>
      <c r="O627" s="68"/>
    </row>
    <row r="628" spans="3:15" ht="15.75" customHeight="1" x14ac:dyDescent="0.25">
      <c r="C628" s="64"/>
      <c r="D628" s="64"/>
      <c r="E628" s="64"/>
      <c r="F628" s="64"/>
      <c r="G628" s="64"/>
      <c r="H628" s="64"/>
      <c r="I628" s="64"/>
      <c r="O628" s="68"/>
    </row>
    <row r="629" spans="3:15" ht="15.75" customHeight="1" x14ac:dyDescent="0.25">
      <c r="C629" s="64"/>
      <c r="D629" s="64"/>
      <c r="E629" s="64"/>
      <c r="F629" s="64"/>
      <c r="G629" s="64"/>
      <c r="H629" s="64"/>
      <c r="I629" s="64"/>
      <c r="O629" s="68"/>
    </row>
    <row r="630" spans="3:15" ht="15.75" customHeight="1" x14ac:dyDescent="0.25">
      <c r="C630" s="64"/>
      <c r="D630" s="64"/>
      <c r="E630" s="64"/>
      <c r="F630" s="64"/>
      <c r="G630" s="64"/>
      <c r="H630" s="64"/>
      <c r="I630" s="64"/>
      <c r="O630" s="68"/>
    </row>
    <row r="631" spans="3:15" ht="15.75" customHeight="1" x14ac:dyDescent="0.25">
      <c r="C631" s="64"/>
      <c r="D631" s="64"/>
      <c r="E631" s="64"/>
      <c r="F631" s="64"/>
      <c r="G631" s="64"/>
      <c r="H631" s="64"/>
      <c r="I631" s="64"/>
      <c r="O631" s="68"/>
    </row>
    <row r="632" spans="3:15" ht="15.75" customHeight="1" x14ac:dyDescent="0.25">
      <c r="C632" s="64"/>
      <c r="D632" s="64"/>
      <c r="E632" s="64"/>
      <c r="F632" s="64"/>
      <c r="G632" s="64"/>
      <c r="H632" s="64"/>
      <c r="I632" s="64"/>
      <c r="O632" s="68"/>
    </row>
    <row r="633" spans="3:15" ht="15.75" customHeight="1" x14ac:dyDescent="0.25">
      <c r="C633" s="64"/>
      <c r="D633" s="64"/>
      <c r="E633" s="64"/>
      <c r="F633" s="64"/>
      <c r="G633" s="64"/>
      <c r="H633" s="64"/>
      <c r="I633" s="64"/>
      <c r="O633" s="68"/>
    </row>
    <row r="634" spans="3:15" ht="15.75" customHeight="1" x14ac:dyDescent="0.25">
      <c r="C634" s="64"/>
      <c r="D634" s="64"/>
      <c r="E634" s="64"/>
      <c r="F634" s="64"/>
      <c r="G634" s="64"/>
      <c r="H634" s="64"/>
      <c r="I634" s="64"/>
      <c r="O634" s="68"/>
    </row>
    <row r="635" spans="3:15" ht="15.75" customHeight="1" x14ac:dyDescent="0.25">
      <c r="C635" s="64"/>
      <c r="D635" s="64"/>
      <c r="E635" s="64"/>
      <c r="F635" s="64"/>
      <c r="G635" s="64"/>
      <c r="H635" s="64"/>
      <c r="I635" s="64"/>
      <c r="O635" s="68"/>
    </row>
    <row r="636" spans="3:15" ht="15.75" customHeight="1" x14ac:dyDescent="0.25">
      <c r="C636" s="64"/>
      <c r="D636" s="64"/>
      <c r="E636" s="64"/>
      <c r="F636" s="64"/>
      <c r="G636" s="64"/>
      <c r="H636" s="64"/>
      <c r="I636" s="64"/>
      <c r="O636" s="68"/>
    </row>
    <row r="637" spans="3:15" ht="15.75" customHeight="1" x14ac:dyDescent="0.25">
      <c r="C637" s="64"/>
      <c r="D637" s="64"/>
      <c r="E637" s="64"/>
      <c r="F637" s="64"/>
      <c r="G637" s="64"/>
      <c r="H637" s="64"/>
      <c r="I637" s="64"/>
      <c r="O637" s="68"/>
    </row>
    <row r="638" spans="3:15" ht="15.75" customHeight="1" x14ac:dyDescent="0.25">
      <c r="C638" s="64"/>
      <c r="D638" s="64"/>
      <c r="E638" s="64"/>
      <c r="F638" s="64"/>
      <c r="G638" s="64"/>
      <c r="H638" s="64"/>
      <c r="I638" s="64"/>
      <c r="O638" s="68"/>
    </row>
    <row r="639" spans="3:15" ht="15.75" customHeight="1" x14ac:dyDescent="0.25">
      <c r="C639" s="64"/>
      <c r="D639" s="64"/>
      <c r="E639" s="64"/>
      <c r="F639" s="64"/>
      <c r="G639" s="64"/>
      <c r="H639" s="64"/>
      <c r="I639" s="64"/>
      <c r="O639" s="68"/>
    </row>
    <row r="640" spans="3:15" ht="15.75" customHeight="1" x14ac:dyDescent="0.25">
      <c r="C640" s="64"/>
      <c r="D640" s="64"/>
      <c r="E640" s="64"/>
      <c r="F640" s="64"/>
      <c r="G640" s="64"/>
      <c r="H640" s="64"/>
      <c r="I640" s="64"/>
      <c r="O640" s="68"/>
    </row>
    <row r="641" spans="3:15" ht="15.75" customHeight="1" x14ac:dyDescent="0.25">
      <c r="C641" s="64"/>
      <c r="D641" s="64"/>
      <c r="E641" s="64"/>
      <c r="F641" s="64"/>
      <c r="G641" s="64"/>
      <c r="H641" s="64"/>
      <c r="I641" s="64"/>
      <c r="O641" s="68"/>
    </row>
    <row r="642" spans="3:15" ht="15.75" customHeight="1" x14ac:dyDescent="0.25">
      <c r="C642" s="64"/>
      <c r="D642" s="64"/>
      <c r="E642" s="64"/>
      <c r="F642" s="64"/>
      <c r="G642" s="64"/>
      <c r="H642" s="64"/>
      <c r="I642" s="64"/>
      <c r="O642" s="68"/>
    </row>
    <row r="643" spans="3:15" ht="15.75" customHeight="1" x14ac:dyDescent="0.25">
      <c r="C643" s="64"/>
      <c r="D643" s="64"/>
      <c r="E643" s="64"/>
      <c r="F643" s="64"/>
      <c r="G643" s="64"/>
      <c r="H643" s="64"/>
      <c r="I643" s="64"/>
      <c r="O643" s="68"/>
    </row>
    <row r="644" spans="3:15" ht="15.75" customHeight="1" x14ac:dyDescent="0.25">
      <c r="C644" s="64"/>
      <c r="D644" s="64"/>
      <c r="E644" s="64"/>
      <c r="F644" s="64"/>
      <c r="G644" s="64"/>
      <c r="H644" s="64"/>
      <c r="I644" s="64"/>
      <c r="O644" s="68"/>
    </row>
    <row r="645" spans="3:15" ht="15.75" customHeight="1" x14ac:dyDescent="0.25">
      <c r="C645" s="64"/>
      <c r="D645" s="64"/>
      <c r="E645" s="64"/>
      <c r="F645" s="64"/>
      <c r="G645" s="64"/>
      <c r="H645" s="64"/>
      <c r="I645" s="64"/>
      <c r="O645" s="68"/>
    </row>
    <row r="646" spans="3:15" ht="15.75" customHeight="1" x14ac:dyDescent="0.25">
      <c r="C646" s="64"/>
      <c r="D646" s="64"/>
      <c r="E646" s="64"/>
      <c r="F646" s="64"/>
      <c r="G646" s="64"/>
      <c r="H646" s="64"/>
      <c r="I646" s="64"/>
      <c r="O646" s="68"/>
    </row>
    <row r="647" spans="3:15" ht="15.75" customHeight="1" x14ac:dyDescent="0.25">
      <c r="C647" s="64"/>
      <c r="D647" s="64"/>
      <c r="E647" s="64"/>
      <c r="F647" s="64"/>
      <c r="G647" s="64"/>
      <c r="H647" s="64"/>
      <c r="I647" s="64"/>
      <c r="O647" s="68"/>
    </row>
    <row r="648" spans="3:15" ht="15.75" customHeight="1" x14ac:dyDescent="0.25">
      <c r="C648" s="64"/>
      <c r="D648" s="64"/>
      <c r="E648" s="64"/>
      <c r="F648" s="64"/>
      <c r="G648" s="64"/>
      <c r="H648" s="64"/>
      <c r="I648" s="64"/>
      <c r="O648" s="68"/>
    </row>
    <row r="649" spans="3:15" ht="15.75" customHeight="1" x14ac:dyDescent="0.25">
      <c r="C649" s="64"/>
      <c r="D649" s="64"/>
      <c r="E649" s="64"/>
      <c r="F649" s="64"/>
      <c r="G649" s="64"/>
      <c r="H649" s="64"/>
      <c r="I649" s="64"/>
      <c r="O649" s="68"/>
    </row>
    <row r="650" spans="3:15" ht="15.75" customHeight="1" x14ac:dyDescent="0.25">
      <c r="C650" s="64"/>
      <c r="D650" s="64"/>
      <c r="E650" s="64"/>
      <c r="F650" s="64"/>
      <c r="G650" s="64"/>
      <c r="H650" s="64"/>
      <c r="I650" s="64"/>
      <c r="O650" s="68"/>
    </row>
    <row r="651" spans="3:15" ht="15.75" customHeight="1" x14ac:dyDescent="0.25">
      <c r="C651" s="64"/>
      <c r="D651" s="64"/>
      <c r="E651" s="64"/>
      <c r="F651" s="64"/>
      <c r="G651" s="64"/>
      <c r="H651" s="64"/>
      <c r="I651" s="64"/>
      <c r="O651" s="68"/>
    </row>
    <row r="652" spans="3:15" ht="15.75" customHeight="1" x14ac:dyDescent="0.25">
      <c r="C652" s="64"/>
      <c r="D652" s="64"/>
      <c r="E652" s="64"/>
      <c r="F652" s="64"/>
      <c r="G652" s="64"/>
      <c r="H652" s="64"/>
      <c r="I652" s="64"/>
      <c r="O652" s="68"/>
    </row>
    <row r="653" spans="3:15" ht="15.75" customHeight="1" x14ac:dyDescent="0.25">
      <c r="C653" s="64"/>
      <c r="D653" s="64"/>
      <c r="E653" s="64"/>
      <c r="F653" s="64"/>
      <c r="G653" s="64"/>
      <c r="H653" s="64"/>
      <c r="I653" s="64"/>
      <c r="O653" s="68"/>
    </row>
    <row r="654" spans="3:15" ht="15.75" customHeight="1" x14ac:dyDescent="0.25">
      <c r="C654" s="64"/>
      <c r="D654" s="64"/>
      <c r="E654" s="64"/>
      <c r="F654" s="64"/>
      <c r="G654" s="64"/>
      <c r="H654" s="64"/>
      <c r="I654" s="64"/>
      <c r="O654" s="68"/>
    </row>
    <row r="655" spans="3:15" ht="15.75" customHeight="1" x14ac:dyDescent="0.25">
      <c r="C655" s="64"/>
      <c r="D655" s="64"/>
      <c r="E655" s="64"/>
      <c r="F655" s="64"/>
      <c r="G655" s="64"/>
      <c r="H655" s="64"/>
      <c r="I655" s="64"/>
      <c r="O655" s="68"/>
    </row>
    <row r="656" spans="3:15" ht="15.75" customHeight="1" x14ac:dyDescent="0.25">
      <c r="C656" s="64"/>
      <c r="D656" s="64"/>
      <c r="E656" s="64"/>
      <c r="F656" s="64"/>
      <c r="G656" s="64"/>
      <c r="H656" s="64"/>
      <c r="I656" s="64"/>
      <c r="O656" s="68"/>
    </row>
    <row r="657" spans="3:15" ht="15.75" customHeight="1" x14ac:dyDescent="0.25">
      <c r="C657" s="64"/>
      <c r="D657" s="64"/>
      <c r="E657" s="64"/>
      <c r="F657" s="64"/>
      <c r="G657" s="64"/>
      <c r="H657" s="64"/>
      <c r="I657" s="64"/>
      <c r="O657" s="68"/>
    </row>
    <row r="658" spans="3:15" ht="15.75" customHeight="1" x14ac:dyDescent="0.25">
      <c r="C658" s="64"/>
      <c r="D658" s="64"/>
      <c r="E658" s="64"/>
      <c r="F658" s="64"/>
      <c r="G658" s="64"/>
      <c r="H658" s="64"/>
      <c r="I658" s="64"/>
      <c r="O658" s="68"/>
    </row>
    <row r="659" spans="3:15" ht="15.75" customHeight="1" x14ac:dyDescent="0.25">
      <c r="C659" s="64"/>
      <c r="D659" s="64"/>
      <c r="E659" s="64"/>
      <c r="F659" s="64"/>
      <c r="G659" s="64"/>
      <c r="H659" s="64"/>
      <c r="I659" s="64"/>
      <c r="O659" s="68"/>
    </row>
    <row r="660" spans="3:15" ht="15.75" customHeight="1" x14ac:dyDescent="0.25">
      <c r="C660" s="64"/>
      <c r="D660" s="64"/>
      <c r="E660" s="64"/>
      <c r="F660" s="64"/>
      <c r="G660" s="64"/>
      <c r="H660" s="64"/>
      <c r="I660" s="64"/>
      <c r="O660" s="68"/>
    </row>
    <row r="661" spans="3:15" ht="15.75" customHeight="1" x14ac:dyDescent="0.25">
      <c r="C661" s="64"/>
      <c r="D661" s="64"/>
      <c r="E661" s="64"/>
      <c r="F661" s="64"/>
      <c r="G661" s="64"/>
      <c r="H661" s="64"/>
      <c r="I661" s="64"/>
      <c r="O661" s="68"/>
    </row>
    <row r="662" spans="3:15" ht="15.75" customHeight="1" x14ac:dyDescent="0.25">
      <c r="C662" s="64"/>
      <c r="D662" s="64"/>
      <c r="E662" s="64"/>
      <c r="F662" s="64"/>
      <c r="G662" s="64"/>
      <c r="H662" s="64"/>
      <c r="I662" s="64"/>
      <c r="O662" s="68"/>
    </row>
    <row r="663" spans="3:15" ht="15.75" customHeight="1" x14ac:dyDescent="0.25">
      <c r="C663" s="64"/>
      <c r="D663" s="64"/>
      <c r="E663" s="64"/>
      <c r="F663" s="64"/>
      <c r="G663" s="64"/>
      <c r="H663" s="64"/>
      <c r="I663" s="64"/>
      <c r="O663" s="68"/>
    </row>
    <row r="664" spans="3:15" ht="15.75" customHeight="1" x14ac:dyDescent="0.25">
      <c r="C664" s="64"/>
      <c r="D664" s="64"/>
      <c r="E664" s="64"/>
      <c r="F664" s="64"/>
      <c r="G664" s="64"/>
      <c r="H664" s="64"/>
      <c r="I664" s="64"/>
      <c r="O664" s="68"/>
    </row>
    <row r="665" spans="3:15" ht="15.75" customHeight="1" x14ac:dyDescent="0.25">
      <c r="C665" s="64"/>
      <c r="D665" s="64"/>
      <c r="E665" s="64"/>
      <c r="F665" s="64"/>
      <c r="G665" s="64"/>
      <c r="H665" s="64"/>
      <c r="I665" s="64"/>
      <c r="O665" s="68"/>
    </row>
    <row r="666" spans="3:15" ht="15.75" customHeight="1" x14ac:dyDescent="0.25">
      <c r="C666" s="64"/>
      <c r="D666" s="64"/>
      <c r="E666" s="64"/>
      <c r="F666" s="64"/>
      <c r="G666" s="64"/>
      <c r="H666" s="64"/>
      <c r="I666" s="64"/>
      <c r="O666" s="68"/>
    </row>
    <row r="667" spans="3:15" ht="15.75" customHeight="1" x14ac:dyDescent="0.25">
      <c r="C667" s="64"/>
      <c r="D667" s="64"/>
      <c r="E667" s="64"/>
      <c r="F667" s="64"/>
      <c r="G667" s="64"/>
      <c r="H667" s="64"/>
      <c r="I667" s="64"/>
      <c r="O667" s="68"/>
    </row>
    <row r="668" spans="3:15" ht="15.75" customHeight="1" x14ac:dyDescent="0.25">
      <c r="C668" s="64"/>
      <c r="D668" s="64"/>
      <c r="E668" s="64"/>
      <c r="F668" s="64"/>
      <c r="G668" s="64"/>
      <c r="H668" s="64"/>
      <c r="I668" s="64"/>
      <c r="O668" s="68"/>
    </row>
    <row r="669" spans="3:15" ht="15.75" customHeight="1" x14ac:dyDescent="0.25">
      <c r="C669" s="64"/>
      <c r="D669" s="64"/>
      <c r="E669" s="64"/>
      <c r="F669" s="64"/>
      <c r="G669" s="64"/>
      <c r="H669" s="64"/>
      <c r="I669" s="64"/>
      <c r="O669" s="68"/>
    </row>
    <row r="670" spans="3:15" ht="15.75" customHeight="1" x14ac:dyDescent="0.25">
      <c r="C670" s="64"/>
      <c r="D670" s="64"/>
      <c r="E670" s="64"/>
      <c r="F670" s="64"/>
      <c r="G670" s="64"/>
      <c r="H670" s="64"/>
      <c r="I670" s="64"/>
      <c r="O670" s="68"/>
    </row>
    <row r="671" spans="3:15" ht="15.75" customHeight="1" x14ac:dyDescent="0.25">
      <c r="C671" s="64"/>
      <c r="D671" s="64"/>
      <c r="E671" s="64"/>
      <c r="F671" s="64"/>
      <c r="G671" s="64"/>
      <c r="H671" s="64"/>
      <c r="I671" s="64"/>
      <c r="O671" s="68"/>
    </row>
    <row r="672" spans="3:15" ht="15.75" customHeight="1" x14ac:dyDescent="0.25">
      <c r="C672" s="64"/>
      <c r="D672" s="64"/>
      <c r="E672" s="64"/>
      <c r="F672" s="64"/>
      <c r="G672" s="64"/>
      <c r="H672" s="64"/>
      <c r="I672" s="64"/>
      <c r="O672" s="68"/>
    </row>
    <row r="673" spans="3:15" ht="15.75" customHeight="1" x14ac:dyDescent="0.25">
      <c r="C673" s="64"/>
      <c r="D673" s="64"/>
      <c r="E673" s="64"/>
      <c r="F673" s="64"/>
      <c r="G673" s="64"/>
      <c r="H673" s="64"/>
      <c r="I673" s="64"/>
      <c r="O673" s="68"/>
    </row>
    <row r="674" spans="3:15" ht="15.75" customHeight="1" x14ac:dyDescent="0.25">
      <c r="C674" s="64"/>
      <c r="D674" s="64"/>
      <c r="E674" s="64"/>
      <c r="F674" s="64"/>
      <c r="G674" s="64"/>
      <c r="H674" s="64"/>
      <c r="I674" s="64"/>
      <c r="O674" s="68"/>
    </row>
    <row r="675" spans="3:15" ht="15.75" customHeight="1" x14ac:dyDescent="0.25">
      <c r="C675" s="64"/>
      <c r="D675" s="64"/>
      <c r="E675" s="64"/>
      <c r="F675" s="64"/>
      <c r="G675" s="64"/>
      <c r="H675" s="64"/>
      <c r="I675" s="64"/>
      <c r="O675" s="68"/>
    </row>
    <row r="676" spans="3:15" ht="15.75" customHeight="1" x14ac:dyDescent="0.25">
      <c r="C676" s="64"/>
      <c r="D676" s="64"/>
      <c r="E676" s="64"/>
      <c r="F676" s="64"/>
      <c r="G676" s="64"/>
      <c r="H676" s="64"/>
      <c r="I676" s="64"/>
      <c r="O676" s="68"/>
    </row>
    <row r="677" spans="3:15" ht="15.75" customHeight="1" x14ac:dyDescent="0.25">
      <c r="C677" s="64"/>
      <c r="D677" s="64"/>
      <c r="E677" s="64"/>
      <c r="F677" s="64"/>
      <c r="G677" s="64"/>
      <c r="H677" s="64"/>
      <c r="I677" s="64"/>
      <c r="O677" s="68"/>
    </row>
    <row r="678" spans="3:15" ht="15.75" customHeight="1" x14ac:dyDescent="0.25">
      <c r="C678" s="64"/>
      <c r="D678" s="64"/>
      <c r="E678" s="64"/>
      <c r="F678" s="64"/>
      <c r="G678" s="64"/>
      <c r="H678" s="64"/>
      <c r="I678" s="64"/>
      <c r="O678" s="68"/>
    </row>
    <row r="679" spans="3:15" ht="15.75" customHeight="1" x14ac:dyDescent="0.25">
      <c r="C679" s="64"/>
      <c r="D679" s="64"/>
      <c r="E679" s="64"/>
      <c r="F679" s="64"/>
      <c r="G679" s="64"/>
      <c r="H679" s="64"/>
      <c r="I679" s="64"/>
      <c r="O679" s="68"/>
    </row>
    <row r="680" spans="3:15" ht="15.75" customHeight="1" x14ac:dyDescent="0.25">
      <c r="C680" s="64"/>
      <c r="D680" s="64"/>
      <c r="E680" s="64"/>
      <c r="F680" s="64"/>
      <c r="G680" s="64"/>
      <c r="H680" s="64"/>
      <c r="I680" s="64"/>
      <c r="O680" s="68"/>
    </row>
    <row r="681" spans="3:15" ht="15.75" customHeight="1" x14ac:dyDescent="0.25">
      <c r="C681" s="64"/>
      <c r="D681" s="64"/>
      <c r="E681" s="64"/>
      <c r="F681" s="64"/>
      <c r="G681" s="64"/>
      <c r="H681" s="64"/>
      <c r="I681" s="64"/>
      <c r="O681" s="68"/>
    </row>
    <row r="682" spans="3:15" ht="15.75" customHeight="1" x14ac:dyDescent="0.25">
      <c r="C682" s="64"/>
      <c r="D682" s="64"/>
      <c r="E682" s="64"/>
      <c r="F682" s="64"/>
      <c r="G682" s="64"/>
      <c r="H682" s="64"/>
      <c r="I682" s="64"/>
      <c r="O682" s="68"/>
    </row>
    <row r="683" spans="3:15" ht="15.75" customHeight="1" x14ac:dyDescent="0.25">
      <c r="C683" s="64"/>
      <c r="D683" s="64"/>
      <c r="E683" s="64"/>
      <c r="F683" s="64"/>
      <c r="G683" s="64"/>
      <c r="H683" s="64"/>
      <c r="I683" s="64"/>
      <c r="O683" s="68"/>
    </row>
    <row r="684" spans="3:15" ht="15.75" customHeight="1" x14ac:dyDescent="0.25">
      <c r="C684" s="64"/>
      <c r="D684" s="64"/>
      <c r="E684" s="64"/>
      <c r="F684" s="64"/>
      <c r="G684" s="64"/>
      <c r="H684" s="64"/>
      <c r="I684" s="64"/>
      <c r="O684" s="68"/>
    </row>
    <row r="685" spans="3:15" ht="15.75" customHeight="1" x14ac:dyDescent="0.25">
      <c r="C685" s="64"/>
      <c r="D685" s="64"/>
      <c r="E685" s="64"/>
      <c r="F685" s="64"/>
      <c r="G685" s="64"/>
      <c r="H685" s="64"/>
      <c r="I685" s="64"/>
      <c r="O685" s="68"/>
    </row>
    <row r="686" spans="3:15" ht="15.75" customHeight="1" x14ac:dyDescent="0.25">
      <c r="C686" s="64"/>
      <c r="D686" s="64"/>
      <c r="E686" s="64"/>
      <c r="F686" s="64"/>
      <c r="G686" s="64"/>
      <c r="H686" s="64"/>
      <c r="I686" s="64"/>
      <c r="O686" s="68"/>
    </row>
    <row r="687" spans="3:15" ht="15.75" customHeight="1" x14ac:dyDescent="0.25">
      <c r="C687" s="64"/>
      <c r="D687" s="64"/>
      <c r="E687" s="64"/>
      <c r="F687" s="64"/>
      <c r="G687" s="64"/>
      <c r="H687" s="64"/>
      <c r="I687" s="64"/>
      <c r="O687" s="68"/>
    </row>
    <row r="688" spans="3:15" ht="15.75" customHeight="1" x14ac:dyDescent="0.25">
      <c r="C688" s="64"/>
      <c r="D688" s="64"/>
      <c r="E688" s="64"/>
      <c r="F688" s="64"/>
      <c r="G688" s="64"/>
      <c r="H688" s="64"/>
      <c r="I688" s="64"/>
      <c r="O688" s="68"/>
    </row>
    <row r="689" spans="3:15" ht="15.75" customHeight="1" x14ac:dyDescent="0.25">
      <c r="C689" s="64"/>
      <c r="D689" s="64"/>
      <c r="E689" s="64"/>
      <c r="F689" s="64"/>
      <c r="G689" s="64"/>
      <c r="H689" s="64"/>
      <c r="I689" s="64"/>
      <c r="O689" s="68"/>
    </row>
    <row r="690" spans="3:15" ht="15.75" customHeight="1" x14ac:dyDescent="0.25">
      <c r="C690" s="64"/>
      <c r="D690" s="64"/>
      <c r="E690" s="64"/>
      <c r="F690" s="64"/>
      <c r="G690" s="64"/>
      <c r="H690" s="64"/>
      <c r="I690" s="64"/>
      <c r="O690" s="68"/>
    </row>
    <row r="691" spans="3:15" ht="15.75" customHeight="1" x14ac:dyDescent="0.25">
      <c r="C691" s="64"/>
      <c r="D691" s="64"/>
      <c r="E691" s="64"/>
      <c r="F691" s="64"/>
      <c r="G691" s="64"/>
      <c r="H691" s="64"/>
      <c r="I691" s="64"/>
      <c r="O691" s="68"/>
    </row>
    <row r="692" spans="3:15" ht="15.75" customHeight="1" x14ac:dyDescent="0.25">
      <c r="C692" s="64"/>
      <c r="D692" s="64"/>
      <c r="E692" s="64"/>
      <c r="F692" s="64"/>
      <c r="G692" s="64"/>
      <c r="H692" s="64"/>
      <c r="I692" s="64"/>
      <c r="O692" s="68"/>
    </row>
    <row r="693" spans="3:15" ht="15.75" customHeight="1" x14ac:dyDescent="0.25">
      <c r="C693" s="64"/>
      <c r="D693" s="64"/>
      <c r="E693" s="64"/>
      <c r="F693" s="64"/>
      <c r="G693" s="64"/>
      <c r="H693" s="64"/>
      <c r="I693" s="64"/>
      <c r="O693" s="68"/>
    </row>
    <row r="694" spans="3:15" ht="15.75" customHeight="1" x14ac:dyDescent="0.25">
      <c r="C694" s="64"/>
      <c r="D694" s="64"/>
      <c r="E694" s="64"/>
      <c r="F694" s="64"/>
      <c r="G694" s="64"/>
      <c r="H694" s="64"/>
      <c r="I694" s="64"/>
      <c r="O694" s="68"/>
    </row>
    <row r="695" spans="3:15" ht="15.75" customHeight="1" x14ac:dyDescent="0.25">
      <c r="C695" s="64"/>
      <c r="D695" s="64"/>
      <c r="E695" s="64"/>
      <c r="F695" s="64"/>
      <c r="G695" s="64"/>
      <c r="H695" s="64"/>
      <c r="I695" s="64"/>
      <c r="O695" s="68"/>
    </row>
    <row r="696" spans="3:15" ht="15.75" customHeight="1" x14ac:dyDescent="0.25">
      <c r="C696" s="64"/>
      <c r="D696" s="64"/>
      <c r="E696" s="64"/>
      <c r="F696" s="64"/>
      <c r="G696" s="64"/>
      <c r="H696" s="64"/>
      <c r="I696" s="64"/>
      <c r="O696" s="68"/>
    </row>
    <row r="697" spans="3:15" ht="15.75" customHeight="1" x14ac:dyDescent="0.25">
      <c r="C697" s="64"/>
      <c r="D697" s="64"/>
      <c r="E697" s="64"/>
      <c r="F697" s="64"/>
      <c r="G697" s="64"/>
      <c r="H697" s="64"/>
      <c r="I697" s="64"/>
      <c r="O697" s="68"/>
    </row>
    <row r="698" spans="3:15" ht="15.75" customHeight="1" x14ac:dyDescent="0.25">
      <c r="C698" s="64"/>
      <c r="D698" s="64"/>
      <c r="E698" s="64"/>
      <c r="F698" s="64"/>
      <c r="G698" s="64"/>
      <c r="H698" s="64"/>
      <c r="I698" s="64"/>
      <c r="O698" s="68"/>
    </row>
    <row r="699" spans="3:15" ht="15.75" customHeight="1" x14ac:dyDescent="0.25">
      <c r="C699" s="64"/>
      <c r="D699" s="64"/>
      <c r="E699" s="64"/>
      <c r="F699" s="64"/>
      <c r="G699" s="64"/>
      <c r="H699" s="64"/>
      <c r="I699" s="64"/>
      <c r="O699" s="68"/>
    </row>
    <row r="700" spans="3:15" ht="15.75" customHeight="1" x14ac:dyDescent="0.25">
      <c r="C700" s="64"/>
      <c r="D700" s="64"/>
      <c r="E700" s="64"/>
      <c r="F700" s="64"/>
      <c r="G700" s="64"/>
      <c r="H700" s="64"/>
      <c r="I700" s="64"/>
      <c r="O700" s="68"/>
    </row>
    <row r="701" spans="3:15" ht="15.75" customHeight="1" x14ac:dyDescent="0.25">
      <c r="C701" s="64"/>
      <c r="D701" s="64"/>
      <c r="E701" s="64"/>
      <c r="F701" s="64"/>
      <c r="G701" s="64"/>
      <c r="H701" s="64"/>
      <c r="I701" s="64"/>
      <c r="O701" s="68"/>
    </row>
    <row r="702" spans="3:15" ht="15.75" customHeight="1" x14ac:dyDescent="0.25">
      <c r="C702" s="64"/>
      <c r="D702" s="64"/>
      <c r="E702" s="64"/>
      <c r="F702" s="64"/>
      <c r="G702" s="64"/>
      <c r="H702" s="64"/>
      <c r="I702" s="64"/>
      <c r="O702" s="68"/>
    </row>
    <row r="703" spans="3:15" ht="15.75" customHeight="1" x14ac:dyDescent="0.25">
      <c r="C703" s="64"/>
      <c r="D703" s="64"/>
      <c r="E703" s="64"/>
      <c r="F703" s="64"/>
      <c r="G703" s="64"/>
      <c r="H703" s="64"/>
      <c r="I703" s="64"/>
      <c r="O703" s="68"/>
    </row>
    <row r="704" spans="3:15" ht="15.75" customHeight="1" x14ac:dyDescent="0.25">
      <c r="C704" s="64"/>
      <c r="D704" s="64"/>
      <c r="E704" s="64"/>
      <c r="F704" s="64"/>
      <c r="G704" s="64"/>
      <c r="H704" s="64"/>
      <c r="I704" s="64"/>
      <c r="O704" s="68"/>
    </row>
    <row r="705" spans="3:15" ht="15.75" customHeight="1" x14ac:dyDescent="0.25">
      <c r="C705" s="64"/>
      <c r="D705" s="64"/>
      <c r="E705" s="64"/>
      <c r="F705" s="64"/>
      <c r="G705" s="64"/>
      <c r="H705" s="64"/>
      <c r="I705" s="64"/>
      <c r="O705" s="68"/>
    </row>
    <row r="706" spans="3:15" ht="15.75" customHeight="1" x14ac:dyDescent="0.25">
      <c r="C706" s="64"/>
      <c r="D706" s="64"/>
      <c r="E706" s="64"/>
      <c r="F706" s="64"/>
      <c r="G706" s="64"/>
      <c r="H706" s="64"/>
      <c r="I706" s="64"/>
      <c r="O706" s="68"/>
    </row>
    <row r="707" spans="3:15" ht="15.75" customHeight="1" x14ac:dyDescent="0.25">
      <c r="C707" s="64"/>
      <c r="D707" s="64"/>
      <c r="E707" s="64"/>
      <c r="F707" s="64"/>
      <c r="G707" s="64"/>
      <c r="H707" s="64"/>
      <c r="I707" s="64"/>
      <c r="O707" s="68"/>
    </row>
    <row r="708" spans="3:15" ht="15.75" customHeight="1" x14ac:dyDescent="0.25">
      <c r="C708" s="64"/>
      <c r="D708" s="64"/>
      <c r="E708" s="64"/>
      <c r="F708" s="64"/>
      <c r="G708" s="64"/>
      <c r="H708" s="64"/>
      <c r="I708" s="64"/>
      <c r="O708" s="68"/>
    </row>
    <row r="709" spans="3:15" ht="15.75" customHeight="1" x14ac:dyDescent="0.25">
      <c r="C709" s="64"/>
      <c r="D709" s="64"/>
      <c r="E709" s="64"/>
      <c r="F709" s="64"/>
      <c r="G709" s="64"/>
      <c r="H709" s="64"/>
      <c r="I709" s="64"/>
      <c r="O709" s="68"/>
    </row>
    <row r="710" spans="3:15" ht="15.75" customHeight="1" x14ac:dyDescent="0.25">
      <c r="C710" s="64"/>
      <c r="D710" s="64"/>
      <c r="E710" s="64"/>
      <c r="F710" s="64"/>
      <c r="G710" s="64"/>
      <c r="H710" s="64"/>
      <c r="I710" s="64"/>
      <c r="O710" s="68"/>
    </row>
    <row r="711" spans="3:15" ht="15.75" customHeight="1" x14ac:dyDescent="0.25">
      <c r="C711" s="64"/>
      <c r="D711" s="64"/>
      <c r="E711" s="64"/>
      <c r="F711" s="64"/>
      <c r="G711" s="64"/>
      <c r="H711" s="64"/>
      <c r="I711" s="64"/>
      <c r="O711" s="68"/>
    </row>
    <row r="712" spans="3:15" ht="15.75" customHeight="1" x14ac:dyDescent="0.25">
      <c r="C712" s="64"/>
      <c r="D712" s="64"/>
      <c r="E712" s="64"/>
      <c r="F712" s="64"/>
      <c r="G712" s="64"/>
      <c r="H712" s="64"/>
      <c r="I712" s="64"/>
      <c r="O712" s="68"/>
    </row>
    <row r="713" spans="3:15" ht="15.75" customHeight="1" x14ac:dyDescent="0.25">
      <c r="C713" s="64"/>
      <c r="D713" s="64"/>
      <c r="E713" s="64"/>
      <c r="F713" s="64"/>
      <c r="G713" s="64"/>
      <c r="H713" s="64"/>
      <c r="I713" s="64"/>
      <c r="O713" s="68"/>
    </row>
    <row r="714" spans="3:15" ht="15.75" customHeight="1" x14ac:dyDescent="0.25">
      <c r="C714" s="64"/>
      <c r="D714" s="64"/>
      <c r="E714" s="64"/>
      <c r="F714" s="64"/>
      <c r="G714" s="64"/>
      <c r="H714" s="64"/>
      <c r="I714" s="64"/>
      <c r="O714" s="68"/>
    </row>
    <row r="715" spans="3:15" ht="15.75" customHeight="1" x14ac:dyDescent="0.25">
      <c r="C715" s="64"/>
      <c r="D715" s="64"/>
      <c r="E715" s="64"/>
      <c r="F715" s="64"/>
      <c r="G715" s="64"/>
      <c r="H715" s="64"/>
      <c r="I715" s="64"/>
      <c r="O715" s="68"/>
    </row>
    <row r="716" spans="3:15" ht="15.75" customHeight="1" x14ac:dyDescent="0.25">
      <c r="C716" s="64"/>
      <c r="D716" s="64"/>
      <c r="E716" s="64"/>
      <c r="F716" s="64"/>
      <c r="G716" s="64"/>
      <c r="H716" s="64"/>
      <c r="I716" s="64"/>
      <c r="O716" s="68"/>
    </row>
    <row r="717" spans="3:15" ht="15.75" customHeight="1" x14ac:dyDescent="0.25">
      <c r="C717" s="64"/>
      <c r="D717" s="64"/>
      <c r="E717" s="64"/>
      <c r="F717" s="64"/>
      <c r="G717" s="64"/>
      <c r="H717" s="64"/>
      <c r="I717" s="64"/>
      <c r="O717" s="68"/>
    </row>
    <row r="718" spans="3:15" ht="15.75" customHeight="1" x14ac:dyDescent="0.25">
      <c r="C718" s="64"/>
      <c r="D718" s="64"/>
      <c r="E718" s="64"/>
      <c r="F718" s="64"/>
      <c r="G718" s="64"/>
      <c r="H718" s="64"/>
      <c r="I718" s="64"/>
      <c r="O718" s="68"/>
    </row>
    <row r="719" spans="3:15" ht="15.75" customHeight="1" x14ac:dyDescent="0.25">
      <c r="C719" s="64"/>
      <c r="D719" s="64"/>
      <c r="E719" s="64"/>
      <c r="F719" s="64"/>
      <c r="G719" s="64"/>
      <c r="H719" s="64"/>
      <c r="I719" s="64"/>
      <c r="O719" s="68"/>
    </row>
    <row r="720" spans="3:15" ht="15.75" customHeight="1" x14ac:dyDescent="0.25">
      <c r="C720" s="64"/>
      <c r="D720" s="64"/>
      <c r="E720" s="64"/>
      <c r="F720" s="64"/>
      <c r="G720" s="64"/>
      <c r="H720" s="64"/>
      <c r="I720" s="64"/>
      <c r="O720" s="68"/>
    </row>
    <row r="721" spans="3:15" ht="15.75" customHeight="1" x14ac:dyDescent="0.25">
      <c r="C721" s="64"/>
      <c r="D721" s="64"/>
      <c r="E721" s="64"/>
      <c r="F721" s="64"/>
      <c r="G721" s="64"/>
      <c r="H721" s="64"/>
      <c r="I721" s="64"/>
      <c r="O721" s="68"/>
    </row>
    <row r="722" spans="3:15" ht="15.75" customHeight="1" x14ac:dyDescent="0.25">
      <c r="C722" s="64"/>
      <c r="D722" s="64"/>
      <c r="E722" s="64"/>
      <c r="F722" s="64"/>
      <c r="G722" s="64"/>
      <c r="H722" s="64"/>
      <c r="I722" s="64"/>
      <c r="O722" s="68"/>
    </row>
    <row r="723" spans="3:15" ht="15.75" customHeight="1" x14ac:dyDescent="0.25">
      <c r="C723" s="64"/>
      <c r="D723" s="64"/>
      <c r="E723" s="64"/>
      <c r="F723" s="64"/>
      <c r="G723" s="64"/>
      <c r="H723" s="64"/>
      <c r="I723" s="64"/>
      <c r="O723" s="68"/>
    </row>
    <row r="724" spans="3:15" ht="15.75" customHeight="1" x14ac:dyDescent="0.25">
      <c r="C724" s="64"/>
      <c r="D724" s="64"/>
      <c r="E724" s="64"/>
      <c r="F724" s="64"/>
      <c r="G724" s="64"/>
      <c r="H724" s="64"/>
      <c r="I724" s="64"/>
      <c r="O724" s="68"/>
    </row>
    <row r="725" spans="3:15" ht="15.75" customHeight="1" x14ac:dyDescent="0.25">
      <c r="C725" s="64"/>
      <c r="D725" s="64"/>
      <c r="E725" s="64"/>
      <c r="F725" s="64"/>
      <c r="G725" s="64"/>
      <c r="H725" s="64"/>
      <c r="I725" s="64"/>
      <c r="O725" s="68"/>
    </row>
    <row r="726" spans="3:15" ht="15.75" customHeight="1" x14ac:dyDescent="0.25">
      <c r="C726" s="64"/>
      <c r="D726" s="64"/>
      <c r="E726" s="64"/>
      <c r="F726" s="64"/>
      <c r="G726" s="64"/>
      <c r="H726" s="64"/>
      <c r="I726" s="64"/>
      <c r="O726" s="68"/>
    </row>
    <row r="727" spans="3:15" ht="15.75" customHeight="1" x14ac:dyDescent="0.25">
      <c r="C727" s="64"/>
      <c r="D727" s="64"/>
      <c r="E727" s="64"/>
      <c r="F727" s="64"/>
      <c r="G727" s="64"/>
      <c r="H727" s="64"/>
      <c r="I727" s="64"/>
      <c r="O727" s="68"/>
    </row>
    <row r="728" spans="3:15" ht="15.75" customHeight="1" x14ac:dyDescent="0.25">
      <c r="C728" s="64"/>
      <c r="D728" s="64"/>
      <c r="E728" s="64"/>
      <c r="F728" s="64"/>
      <c r="G728" s="64"/>
      <c r="H728" s="64"/>
      <c r="I728" s="64"/>
      <c r="O728" s="68"/>
    </row>
    <row r="729" spans="3:15" ht="15.75" customHeight="1" x14ac:dyDescent="0.25">
      <c r="C729" s="64"/>
      <c r="D729" s="64"/>
      <c r="E729" s="64"/>
      <c r="F729" s="64"/>
      <c r="G729" s="64"/>
      <c r="H729" s="64"/>
      <c r="I729" s="64"/>
      <c r="O729" s="68"/>
    </row>
    <row r="730" spans="3:15" ht="15.75" customHeight="1" x14ac:dyDescent="0.25">
      <c r="C730" s="64"/>
      <c r="D730" s="64"/>
      <c r="E730" s="64"/>
      <c r="F730" s="64"/>
      <c r="G730" s="64"/>
      <c r="H730" s="64"/>
      <c r="I730" s="64"/>
      <c r="O730" s="68"/>
    </row>
    <row r="731" spans="3:15" ht="15.75" customHeight="1" x14ac:dyDescent="0.25">
      <c r="C731" s="64"/>
      <c r="D731" s="64"/>
      <c r="E731" s="64"/>
      <c r="F731" s="64"/>
      <c r="G731" s="64"/>
      <c r="H731" s="64"/>
      <c r="I731" s="64"/>
      <c r="O731" s="68"/>
    </row>
    <row r="732" spans="3:15" ht="15.75" customHeight="1" x14ac:dyDescent="0.25">
      <c r="C732" s="64"/>
      <c r="D732" s="64"/>
      <c r="E732" s="64"/>
      <c r="F732" s="64"/>
      <c r="G732" s="64"/>
      <c r="H732" s="64"/>
      <c r="I732" s="64"/>
      <c r="O732" s="68"/>
    </row>
    <row r="733" spans="3:15" ht="15.75" customHeight="1" x14ac:dyDescent="0.25">
      <c r="C733" s="64"/>
      <c r="D733" s="64"/>
      <c r="E733" s="64"/>
      <c r="F733" s="64"/>
      <c r="G733" s="64"/>
      <c r="H733" s="64"/>
      <c r="I733" s="64"/>
      <c r="O733" s="68"/>
    </row>
    <row r="734" spans="3:15" ht="15.75" customHeight="1" x14ac:dyDescent="0.25">
      <c r="C734" s="64"/>
      <c r="D734" s="64"/>
      <c r="E734" s="64"/>
      <c r="F734" s="64"/>
      <c r="G734" s="64"/>
      <c r="H734" s="64"/>
      <c r="I734" s="64"/>
      <c r="O734" s="68"/>
    </row>
    <row r="735" spans="3:15" ht="15.75" customHeight="1" x14ac:dyDescent="0.25">
      <c r="C735" s="64"/>
      <c r="D735" s="64"/>
      <c r="E735" s="64"/>
      <c r="F735" s="64"/>
      <c r="G735" s="64"/>
      <c r="H735" s="64"/>
      <c r="I735" s="64"/>
      <c r="O735" s="68"/>
    </row>
    <row r="736" spans="3:15" ht="15.75" customHeight="1" x14ac:dyDescent="0.25">
      <c r="C736" s="64"/>
      <c r="D736" s="64"/>
      <c r="E736" s="64"/>
      <c r="F736" s="64"/>
      <c r="G736" s="64"/>
      <c r="H736" s="64"/>
      <c r="I736" s="64"/>
      <c r="O736" s="68"/>
    </row>
    <row r="737" spans="3:15" ht="15.75" customHeight="1" x14ac:dyDescent="0.25">
      <c r="C737" s="64"/>
      <c r="D737" s="64"/>
      <c r="E737" s="64"/>
      <c r="F737" s="64"/>
      <c r="G737" s="64"/>
      <c r="H737" s="64"/>
      <c r="I737" s="64"/>
      <c r="O737" s="68"/>
    </row>
    <row r="738" spans="3:15" ht="15.75" customHeight="1" x14ac:dyDescent="0.25">
      <c r="C738" s="64"/>
      <c r="D738" s="64"/>
      <c r="E738" s="64"/>
      <c r="F738" s="64"/>
      <c r="G738" s="64"/>
      <c r="H738" s="64"/>
      <c r="I738" s="64"/>
      <c r="O738" s="68"/>
    </row>
    <row r="739" spans="3:15" ht="15.75" customHeight="1" x14ac:dyDescent="0.25">
      <c r="C739" s="64"/>
      <c r="D739" s="64"/>
      <c r="E739" s="64"/>
      <c r="F739" s="64"/>
      <c r="G739" s="64"/>
      <c r="H739" s="64"/>
      <c r="I739" s="64"/>
      <c r="O739" s="68"/>
    </row>
    <row r="740" spans="3:15" ht="15.75" customHeight="1" x14ac:dyDescent="0.25">
      <c r="C740" s="64"/>
      <c r="D740" s="64"/>
      <c r="E740" s="64"/>
      <c r="F740" s="64"/>
      <c r="G740" s="64"/>
      <c r="H740" s="64"/>
      <c r="I740" s="64"/>
      <c r="O740" s="68"/>
    </row>
    <row r="741" spans="3:15" ht="15.75" customHeight="1" x14ac:dyDescent="0.25">
      <c r="C741" s="64"/>
      <c r="D741" s="64"/>
      <c r="E741" s="64"/>
      <c r="F741" s="64"/>
      <c r="G741" s="64"/>
      <c r="H741" s="64"/>
      <c r="I741" s="64"/>
      <c r="O741" s="68"/>
    </row>
    <row r="742" spans="3:15" ht="15.75" customHeight="1" x14ac:dyDescent="0.25">
      <c r="C742" s="64"/>
      <c r="D742" s="64"/>
      <c r="E742" s="64"/>
      <c r="F742" s="64"/>
      <c r="G742" s="64"/>
      <c r="H742" s="64"/>
      <c r="I742" s="64"/>
      <c r="O742" s="68"/>
    </row>
    <row r="743" spans="3:15" ht="15.75" customHeight="1" x14ac:dyDescent="0.25">
      <c r="C743" s="64"/>
      <c r="D743" s="64"/>
      <c r="E743" s="64"/>
      <c r="F743" s="64"/>
      <c r="G743" s="64"/>
      <c r="H743" s="64"/>
      <c r="I743" s="64"/>
      <c r="O743" s="68"/>
    </row>
    <row r="744" spans="3:15" ht="15.75" customHeight="1" x14ac:dyDescent="0.25">
      <c r="C744" s="64"/>
      <c r="D744" s="64"/>
      <c r="E744" s="64"/>
      <c r="F744" s="64"/>
      <c r="G744" s="64"/>
      <c r="H744" s="64"/>
      <c r="I744" s="64"/>
      <c r="O744" s="68"/>
    </row>
    <row r="745" spans="3:15" ht="15.75" customHeight="1" x14ac:dyDescent="0.25">
      <c r="C745" s="64"/>
      <c r="D745" s="64"/>
      <c r="E745" s="64"/>
      <c r="F745" s="64"/>
      <c r="G745" s="64"/>
      <c r="H745" s="64"/>
      <c r="I745" s="64"/>
      <c r="O745" s="68"/>
    </row>
    <row r="746" spans="3:15" ht="15.75" customHeight="1" x14ac:dyDescent="0.25">
      <c r="C746" s="64"/>
      <c r="D746" s="64"/>
      <c r="E746" s="64"/>
      <c r="F746" s="64"/>
      <c r="G746" s="64"/>
      <c r="H746" s="64"/>
      <c r="I746" s="64"/>
      <c r="O746" s="68"/>
    </row>
    <row r="747" spans="3:15" ht="15.75" customHeight="1" x14ac:dyDescent="0.25">
      <c r="C747" s="64"/>
      <c r="D747" s="64"/>
      <c r="E747" s="64"/>
      <c r="F747" s="64"/>
      <c r="G747" s="64"/>
      <c r="H747" s="64"/>
      <c r="I747" s="64"/>
      <c r="O747" s="68"/>
    </row>
    <row r="748" spans="3:15" ht="15.75" customHeight="1" x14ac:dyDescent="0.25">
      <c r="C748" s="64"/>
      <c r="D748" s="64"/>
      <c r="E748" s="64"/>
      <c r="F748" s="64"/>
      <c r="G748" s="64"/>
      <c r="H748" s="64"/>
      <c r="I748" s="64"/>
      <c r="O748" s="68"/>
    </row>
    <row r="749" spans="3:15" ht="15.75" customHeight="1" x14ac:dyDescent="0.25">
      <c r="C749" s="64"/>
      <c r="D749" s="64"/>
      <c r="E749" s="64"/>
      <c r="F749" s="64"/>
      <c r="G749" s="64"/>
      <c r="H749" s="64"/>
      <c r="I749" s="64"/>
      <c r="O749" s="68"/>
    </row>
    <row r="750" spans="3:15" ht="15.75" customHeight="1" x14ac:dyDescent="0.25">
      <c r="C750" s="64"/>
      <c r="D750" s="64"/>
      <c r="E750" s="64"/>
      <c r="F750" s="64"/>
      <c r="G750" s="64"/>
      <c r="H750" s="64"/>
      <c r="I750" s="64"/>
      <c r="O750" s="68"/>
    </row>
    <row r="751" spans="3:15" ht="15.75" customHeight="1" x14ac:dyDescent="0.25">
      <c r="C751" s="64"/>
      <c r="D751" s="64"/>
      <c r="E751" s="64"/>
      <c r="F751" s="64"/>
      <c r="G751" s="64"/>
      <c r="H751" s="64"/>
      <c r="I751" s="64"/>
      <c r="O751" s="68"/>
    </row>
    <row r="752" spans="3:15" ht="15.75" customHeight="1" x14ac:dyDescent="0.25">
      <c r="C752" s="64"/>
      <c r="D752" s="64"/>
      <c r="E752" s="64"/>
      <c r="F752" s="64"/>
      <c r="G752" s="64"/>
      <c r="H752" s="64"/>
      <c r="I752" s="64"/>
      <c r="O752" s="68"/>
    </row>
    <row r="753" spans="3:15" ht="15.75" customHeight="1" x14ac:dyDescent="0.25">
      <c r="C753" s="64"/>
      <c r="D753" s="64"/>
      <c r="E753" s="64"/>
      <c r="F753" s="64"/>
      <c r="G753" s="64"/>
      <c r="H753" s="64"/>
      <c r="I753" s="64"/>
      <c r="O753" s="68"/>
    </row>
    <row r="754" spans="3:15" ht="15.75" customHeight="1" x14ac:dyDescent="0.25">
      <c r="C754" s="64"/>
      <c r="D754" s="64"/>
      <c r="E754" s="64"/>
      <c r="F754" s="64"/>
      <c r="G754" s="64"/>
      <c r="H754" s="64"/>
      <c r="I754" s="64"/>
      <c r="O754" s="68"/>
    </row>
    <row r="755" spans="3:15" ht="15.75" customHeight="1" x14ac:dyDescent="0.25">
      <c r="C755" s="64"/>
      <c r="D755" s="64"/>
      <c r="E755" s="64"/>
      <c r="F755" s="64"/>
      <c r="G755" s="64"/>
      <c r="H755" s="64"/>
      <c r="I755" s="64"/>
      <c r="O755" s="68"/>
    </row>
    <row r="756" spans="3:15" ht="15.75" customHeight="1" x14ac:dyDescent="0.25">
      <c r="C756" s="64"/>
      <c r="D756" s="64"/>
      <c r="E756" s="64"/>
      <c r="F756" s="64"/>
      <c r="G756" s="64"/>
      <c r="H756" s="64"/>
      <c r="I756" s="64"/>
      <c r="O756" s="68"/>
    </row>
    <row r="757" spans="3:15" ht="15.75" customHeight="1" x14ac:dyDescent="0.25">
      <c r="C757" s="64"/>
      <c r="D757" s="64"/>
      <c r="E757" s="64"/>
      <c r="F757" s="64"/>
      <c r="G757" s="64"/>
      <c r="H757" s="64"/>
      <c r="I757" s="64"/>
      <c r="O757" s="68"/>
    </row>
    <row r="758" spans="3:15" ht="15.75" customHeight="1" x14ac:dyDescent="0.25">
      <c r="C758" s="64"/>
      <c r="D758" s="64"/>
      <c r="E758" s="64"/>
      <c r="F758" s="64"/>
      <c r="G758" s="64"/>
      <c r="H758" s="64"/>
      <c r="I758" s="64"/>
      <c r="O758" s="68"/>
    </row>
    <row r="759" spans="3:15" ht="15.75" customHeight="1" x14ac:dyDescent="0.25">
      <c r="C759" s="64"/>
      <c r="D759" s="64"/>
      <c r="E759" s="64"/>
      <c r="F759" s="64"/>
      <c r="G759" s="64"/>
      <c r="H759" s="64"/>
      <c r="I759" s="64"/>
      <c r="O759" s="68"/>
    </row>
    <row r="760" spans="3:15" ht="15.75" customHeight="1" x14ac:dyDescent="0.25">
      <c r="C760" s="64"/>
      <c r="D760" s="64"/>
      <c r="E760" s="64"/>
      <c r="F760" s="64"/>
      <c r="G760" s="64"/>
      <c r="H760" s="64"/>
      <c r="I760" s="64"/>
      <c r="O760" s="68"/>
    </row>
    <row r="761" spans="3:15" ht="15.75" customHeight="1" x14ac:dyDescent="0.25">
      <c r="C761" s="64"/>
      <c r="D761" s="64"/>
      <c r="E761" s="64"/>
      <c r="F761" s="64"/>
      <c r="G761" s="64"/>
      <c r="H761" s="64"/>
      <c r="I761" s="64"/>
      <c r="O761" s="68"/>
    </row>
    <row r="762" spans="3:15" ht="15.75" customHeight="1" x14ac:dyDescent="0.25">
      <c r="C762" s="64"/>
      <c r="D762" s="64"/>
      <c r="E762" s="64"/>
      <c r="F762" s="64"/>
      <c r="G762" s="64"/>
      <c r="H762" s="64"/>
      <c r="I762" s="64"/>
      <c r="O762" s="68"/>
    </row>
    <row r="763" spans="3:15" ht="15.75" customHeight="1" x14ac:dyDescent="0.25">
      <c r="C763" s="64"/>
      <c r="D763" s="64"/>
      <c r="E763" s="64"/>
      <c r="F763" s="64"/>
      <c r="G763" s="64"/>
      <c r="H763" s="64"/>
      <c r="I763" s="64"/>
      <c r="O763" s="68"/>
    </row>
    <row r="764" spans="3:15" ht="15.75" customHeight="1" x14ac:dyDescent="0.25">
      <c r="C764" s="64"/>
      <c r="D764" s="64"/>
      <c r="E764" s="64"/>
      <c r="F764" s="64"/>
      <c r="G764" s="64"/>
      <c r="H764" s="64"/>
      <c r="I764" s="64"/>
      <c r="O764" s="68"/>
    </row>
    <row r="765" spans="3:15" ht="15.75" customHeight="1" x14ac:dyDescent="0.25">
      <c r="C765" s="64"/>
      <c r="D765" s="64"/>
      <c r="E765" s="64"/>
      <c r="F765" s="64"/>
      <c r="G765" s="64"/>
      <c r="H765" s="64"/>
      <c r="I765" s="64"/>
      <c r="O765" s="68"/>
    </row>
    <row r="766" spans="3:15" ht="15.75" customHeight="1" x14ac:dyDescent="0.25">
      <c r="C766" s="64"/>
      <c r="D766" s="64"/>
      <c r="E766" s="64"/>
      <c r="F766" s="64"/>
      <c r="G766" s="64"/>
      <c r="H766" s="64"/>
      <c r="I766" s="64"/>
      <c r="O766" s="68"/>
    </row>
    <row r="767" spans="3:15" ht="15.75" customHeight="1" x14ac:dyDescent="0.25">
      <c r="C767" s="64"/>
      <c r="D767" s="64"/>
      <c r="E767" s="64"/>
      <c r="F767" s="64"/>
      <c r="G767" s="64"/>
      <c r="H767" s="64"/>
      <c r="I767" s="64"/>
      <c r="O767" s="68"/>
    </row>
    <row r="768" spans="3:15" ht="15.75" customHeight="1" x14ac:dyDescent="0.25">
      <c r="C768" s="64"/>
      <c r="D768" s="64"/>
      <c r="E768" s="64"/>
      <c r="F768" s="64"/>
      <c r="G768" s="64"/>
      <c r="H768" s="64"/>
      <c r="I768" s="64"/>
      <c r="O768" s="68"/>
    </row>
    <row r="769" spans="3:15" ht="15.75" customHeight="1" x14ac:dyDescent="0.25">
      <c r="C769" s="64"/>
      <c r="D769" s="64"/>
      <c r="E769" s="64"/>
      <c r="F769" s="64"/>
      <c r="G769" s="64"/>
      <c r="H769" s="64"/>
      <c r="I769" s="64"/>
      <c r="O769" s="68"/>
    </row>
    <row r="770" spans="3:15" ht="15.75" customHeight="1" x14ac:dyDescent="0.25">
      <c r="C770" s="64"/>
      <c r="D770" s="64"/>
      <c r="E770" s="64"/>
      <c r="F770" s="64"/>
      <c r="G770" s="64"/>
      <c r="H770" s="64"/>
      <c r="I770" s="64"/>
      <c r="O770" s="68"/>
    </row>
    <row r="771" spans="3:15" ht="15.75" customHeight="1" x14ac:dyDescent="0.25">
      <c r="C771" s="64"/>
      <c r="D771" s="64"/>
      <c r="E771" s="64"/>
      <c r="F771" s="64"/>
      <c r="G771" s="64"/>
      <c r="H771" s="64"/>
      <c r="I771" s="64"/>
      <c r="O771" s="68"/>
    </row>
    <row r="772" spans="3:15" ht="15.75" customHeight="1" x14ac:dyDescent="0.25">
      <c r="C772" s="64"/>
      <c r="D772" s="64"/>
      <c r="E772" s="64"/>
      <c r="F772" s="64"/>
      <c r="G772" s="64"/>
      <c r="H772" s="64"/>
      <c r="I772" s="64"/>
      <c r="O772" s="68"/>
    </row>
    <row r="773" spans="3:15" ht="15.75" customHeight="1" x14ac:dyDescent="0.25">
      <c r="C773" s="64"/>
      <c r="D773" s="64"/>
      <c r="E773" s="64"/>
      <c r="F773" s="64"/>
      <c r="G773" s="64"/>
      <c r="H773" s="64"/>
      <c r="I773" s="64"/>
      <c r="O773" s="68"/>
    </row>
    <row r="774" spans="3:15" ht="15.75" customHeight="1" x14ac:dyDescent="0.25">
      <c r="C774" s="64"/>
      <c r="D774" s="64"/>
      <c r="E774" s="64"/>
      <c r="F774" s="64"/>
      <c r="G774" s="64"/>
      <c r="H774" s="64"/>
      <c r="I774" s="64"/>
      <c r="O774" s="68"/>
    </row>
    <row r="775" spans="3:15" ht="15.75" customHeight="1" x14ac:dyDescent="0.25">
      <c r="C775" s="64"/>
      <c r="D775" s="64"/>
      <c r="E775" s="64"/>
      <c r="F775" s="64"/>
      <c r="G775" s="64"/>
      <c r="H775" s="64"/>
      <c r="I775" s="64"/>
      <c r="O775" s="68"/>
    </row>
    <row r="776" spans="3:15" ht="15.75" customHeight="1" x14ac:dyDescent="0.25">
      <c r="C776" s="64"/>
      <c r="D776" s="64"/>
      <c r="E776" s="64"/>
      <c r="F776" s="64"/>
      <c r="G776" s="64"/>
      <c r="H776" s="64"/>
      <c r="I776" s="64"/>
      <c r="O776" s="68"/>
    </row>
    <row r="777" spans="3:15" ht="15.75" customHeight="1" x14ac:dyDescent="0.25">
      <c r="C777" s="64"/>
      <c r="D777" s="64"/>
      <c r="E777" s="64"/>
      <c r="F777" s="64"/>
      <c r="G777" s="64"/>
      <c r="H777" s="64"/>
      <c r="I777" s="64"/>
      <c r="O777" s="68"/>
    </row>
    <row r="778" spans="3:15" ht="15.75" customHeight="1" x14ac:dyDescent="0.25">
      <c r="C778" s="64"/>
      <c r="D778" s="64"/>
      <c r="E778" s="64"/>
      <c r="F778" s="64"/>
      <c r="G778" s="64"/>
      <c r="H778" s="64"/>
      <c r="I778" s="64"/>
      <c r="O778" s="68"/>
    </row>
    <row r="779" spans="3:15" ht="15.75" customHeight="1" x14ac:dyDescent="0.25">
      <c r="C779" s="64"/>
      <c r="D779" s="64"/>
      <c r="E779" s="64"/>
      <c r="F779" s="64"/>
      <c r="G779" s="64"/>
      <c r="H779" s="64"/>
      <c r="I779" s="64"/>
      <c r="O779" s="68"/>
    </row>
    <row r="780" spans="3:15" ht="15.75" customHeight="1" x14ac:dyDescent="0.25">
      <c r="C780" s="64"/>
      <c r="D780" s="64"/>
      <c r="E780" s="64"/>
      <c r="F780" s="64"/>
      <c r="G780" s="64"/>
      <c r="H780" s="64"/>
      <c r="I780" s="64"/>
      <c r="O780" s="68"/>
    </row>
    <row r="781" spans="3:15" ht="15.75" customHeight="1" x14ac:dyDescent="0.25">
      <c r="C781" s="64"/>
      <c r="D781" s="64"/>
      <c r="E781" s="64"/>
      <c r="F781" s="64"/>
      <c r="G781" s="64"/>
      <c r="H781" s="64"/>
      <c r="I781" s="64"/>
      <c r="O781" s="68"/>
    </row>
    <row r="782" spans="3:15" ht="15.75" customHeight="1" x14ac:dyDescent="0.25">
      <c r="C782" s="64"/>
      <c r="D782" s="64"/>
      <c r="E782" s="64"/>
      <c r="F782" s="64"/>
      <c r="G782" s="64"/>
      <c r="H782" s="64"/>
      <c r="I782" s="64"/>
      <c r="O782" s="68"/>
    </row>
    <row r="783" spans="3:15" ht="15.75" customHeight="1" x14ac:dyDescent="0.25">
      <c r="C783" s="64"/>
      <c r="D783" s="64"/>
      <c r="E783" s="64"/>
      <c r="F783" s="64"/>
      <c r="G783" s="64"/>
      <c r="H783" s="64"/>
      <c r="I783" s="64"/>
      <c r="O783" s="68"/>
    </row>
    <row r="784" spans="3:15" ht="15.75" customHeight="1" x14ac:dyDescent="0.25">
      <c r="C784" s="64"/>
      <c r="D784" s="64"/>
      <c r="E784" s="64"/>
      <c r="F784" s="64"/>
      <c r="G784" s="64"/>
      <c r="H784" s="64"/>
      <c r="I784" s="64"/>
      <c r="O784" s="68"/>
    </row>
    <row r="785" spans="3:15" ht="15.75" customHeight="1" x14ac:dyDescent="0.25">
      <c r="C785" s="64"/>
      <c r="D785" s="64"/>
      <c r="E785" s="64"/>
      <c r="F785" s="64"/>
      <c r="G785" s="64"/>
      <c r="H785" s="64"/>
      <c r="I785" s="64"/>
      <c r="O785" s="68"/>
    </row>
    <row r="786" spans="3:15" ht="15.75" customHeight="1" x14ac:dyDescent="0.25">
      <c r="C786" s="64"/>
      <c r="D786" s="64"/>
      <c r="E786" s="64"/>
      <c r="F786" s="64"/>
      <c r="G786" s="64"/>
      <c r="H786" s="64"/>
      <c r="I786" s="64"/>
      <c r="O786" s="68"/>
    </row>
    <row r="787" spans="3:15" ht="15.75" customHeight="1" x14ac:dyDescent="0.25">
      <c r="C787" s="64"/>
      <c r="D787" s="64"/>
      <c r="E787" s="64"/>
      <c r="F787" s="64"/>
      <c r="G787" s="64"/>
      <c r="H787" s="64"/>
      <c r="I787" s="64"/>
      <c r="O787" s="68"/>
    </row>
    <row r="788" spans="3:15" ht="15.75" customHeight="1" x14ac:dyDescent="0.25">
      <c r="C788" s="64"/>
      <c r="D788" s="64"/>
      <c r="E788" s="64"/>
      <c r="F788" s="64"/>
      <c r="G788" s="64"/>
      <c r="H788" s="64"/>
      <c r="I788" s="64"/>
      <c r="O788" s="68"/>
    </row>
    <row r="789" spans="3:15" ht="15.75" customHeight="1" x14ac:dyDescent="0.25">
      <c r="C789" s="64"/>
      <c r="D789" s="64"/>
      <c r="E789" s="64"/>
      <c r="F789" s="64"/>
      <c r="G789" s="64"/>
      <c r="H789" s="64"/>
      <c r="I789" s="64"/>
      <c r="O789" s="68"/>
    </row>
    <row r="790" spans="3:15" ht="15.75" customHeight="1" x14ac:dyDescent="0.25">
      <c r="C790" s="64"/>
      <c r="D790" s="64"/>
      <c r="E790" s="64"/>
      <c r="F790" s="64"/>
      <c r="G790" s="64"/>
      <c r="H790" s="64"/>
      <c r="I790" s="64"/>
      <c r="O790" s="68"/>
    </row>
    <row r="791" spans="3:15" ht="15.75" customHeight="1" x14ac:dyDescent="0.25">
      <c r="C791" s="64"/>
      <c r="D791" s="64"/>
      <c r="E791" s="64"/>
      <c r="F791" s="64"/>
      <c r="G791" s="64"/>
      <c r="H791" s="64"/>
      <c r="I791" s="64"/>
      <c r="O791" s="68"/>
    </row>
    <row r="792" spans="3:15" ht="15.75" customHeight="1" x14ac:dyDescent="0.25">
      <c r="C792" s="64"/>
      <c r="D792" s="64"/>
      <c r="E792" s="64"/>
      <c r="F792" s="64"/>
      <c r="G792" s="64"/>
      <c r="H792" s="64"/>
      <c r="I792" s="64"/>
      <c r="O792" s="68"/>
    </row>
    <row r="793" spans="3:15" ht="15.75" customHeight="1" x14ac:dyDescent="0.25">
      <c r="C793" s="64"/>
      <c r="D793" s="64"/>
      <c r="E793" s="64"/>
      <c r="F793" s="64"/>
      <c r="G793" s="64"/>
      <c r="H793" s="64"/>
      <c r="I793" s="64"/>
      <c r="O793" s="68"/>
    </row>
    <row r="794" spans="3:15" ht="15.75" customHeight="1" x14ac:dyDescent="0.25">
      <c r="C794" s="64"/>
      <c r="D794" s="64"/>
      <c r="E794" s="64"/>
      <c r="F794" s="64"/>
      <c r="G794" s="64"/>
      <c r="H794" s="64"/>
      <c r="I794" s="64"/>
      <c r="O794" s="68"/>
    </row>
    <row r="795" spans="3:15" ht="15.75" customHeight="1" x14ac:dyDescent="0.25">
      <c r="C795" s="64"/>
      <c r="D795" s="64"/>
      <c r="E795" s="64"/>
      <c r="F795" s="64"/>
      <c r="G795" s="64"/>
      <c r="H795" s="64"/>
      <c r="I795" s="64"/>
      <c r="O795" s="68"/>
    </row>
    <row r="796" spans="3:15" ht="15.75" customHeight="1" x14ac:dyDescent="0.25">
      <c r="C796" s="64"/>
      <c r="D796" s="64"/>
      <c r="E796" s="64"/>
      <c r="F796" s="64"/>
      <c r="G796" s="64"/>
      <c r="H796" s="64"/>
      <c r="I796" s="64"/>
      <c r="O796" s="68"/>
    </row>
    <row r="797" spans="3:15" ht="15.75" customHeight="1" x14ac:dyDescent="0.25">
      <c r="C797" s="64"/>
      <c r="D797" s="64"/>
      <c r="E797" s="64"/>
      <c r="F797" s="64"/>
      <c r="G797" s="64"/>
      <c r="H797" s="64"/>
      <c r="I797" s="64"/>
      <c r="O797" s="68"/>
    </row>
    <row r="798" spans="3:15" ht="15.75" customHeight="1" x14ac:dyDescent="0.25">
      <c r="C798" s="64"/>
      <c r="D798" s="64"/>
      <c r="E798" s="64"/>
      <c r="F798" s="64"/>
      <c r="G798" s="64"/>
      <c r="H798" s="64"/>
      <c r="I798" s="64"/>
      <c r="O798" s="68"/>
    </row>
    <row r="799" spans="3:15" ht="15.75" customHeight="1" x14ac:dyDescent="0.25">
      <c r="C799" s="64"/>
      <c r="D799" s="64"/>
      <c r="E799" s="64"/>
      <c r="F799" s="64"/>
      <c r="G799" s="64"/>
      <c r="H799" s="64"/>
      <c r="I799" s="64"/>
      <c r="O799" s="68"/>
    </row>
    <row r="800" spans="3:15" ht="15.75" customHeight="1" x14ac:dyDescent="0.25">
      <c r="C800" s="64"/>
      <c r="D800" s="64"/>
      <c r="E800" s="64"/>
      <c r="F800" s="64"/>
      <c r="G800" s="64"/>
      <c r="H800" s="64"/>
      <c r="I800" s="64"/>
      <c r="O800" s="68"/>
    </row>
    <row r="801" spans="3:15" ht="15.75" customHeight="1" x14ac:dyDescent="0.25">
      <c r="C801" s="64"/>
      <c r="D801" s="64"/>
      <c r="E801" s="64"/>
      <c r="F801" s="64"/>
      <c r="G801" s="64"/>
      <c r="H801" s="64"/>
      <c r="I801" s="64"/>
      <c r="O801" s="68"/>
    </row>
    <row r="802" spans="3:15" ht="15.75" customHeight="1" x14ac:dyDescent="0.25">
      <c r="C802" s="64"/>
      <c r="D802" s="64"/>
      <c r="E802" s="64"/>
      <c r="F802" s="64"/>
      <c r="G802" s="64"/>
      <c r="H802" s="64"/>
      <c r="I802" s="64"/>
      <c r="O802" s="68"/>
    </row>
    <row r="803" spans="3:15" ht="15.75" customHeight="1" x14ac:dyDescent="0.25">
      <c r="C803" s="64"/>
      <c r="D803" s="64"/>
      <c r="E803" s="64"/>
      <c r="F803" s="64"/>
      <c r="G803" s="64"/>
      <c r="H803" s="64"/>
      <c r="I803" s="64"/>
      <c r="O803" s="68"/>
    </row>
    <row r="804" spans="3:15" ht="15.75" customHeight="1" x14ac:dyDescent="0.25">
      <c r="C804" s="64"/>
      <c r="D804" s="64"/>
      <c r="E804" s="64"/>
      <c r="F804" s="64"/>
      <c r="G804" s="64"/>
      <c r="H804" s="64"/>
      <c r="I804" s="64"/>
      <c r="O804" s="68"/>
    </row>
    <row r="805" spans="3:15" ht="15.75" customHeight="1" x14ac:dyDescent="0.25">
      <c r="C805" s="64"/>
      <c r="D805" s="64"/>
      <c r="E805" s="64"/>
      <c r="F805" s="64"/>
      <c r="G805" s="64"/>
      <c r="H805" s="64"/>
      <c r="I805" s="64"/>
      <c r="O805" s="68"/>
    </row>
    <row r="806" spans="3:15" ht="15.75" customHeight="1" x14ac:dyDescent="0.25">
      <c r="C806" s="64"/>
      <c r="D806" s="64"/>
      <c r="E806" s="64"/>
      <c r="F806" s="64"/>
      <c r="G806" s="64"/>
      <c r="H806" s="64"/>
      <c r="I806" s="64"/>
      <c r="O806" s="68"/>
    </row>
    <row r="807" spans="3:15" ht="15.75" customHeight="1" x14ac:dyDescent="0.25">
      <c r="C807" s="64"/>
      <c r="D807" s="64"/>
      <c r="E807" s="64"/>
      <c r="F807" s="64"/>
      <c r="G807" s="64"/>
      <c r="H807" s="64"/>
      <c r="I807" s="64"/>
      <c r="O807" s="68"/>
    </row>
    <row r="808" spans="3:15" ht="15.75" customHeight="1" x14ac:dyDescent="0.25">
      <c r="C808" s="64"/>
      <c r="D808" s="64"/>
      <c r="E808" s="64"/>
      <c r="F808" s="64"/>
      <c r="G808" s="64"/>
      <c r="H808" s="64"/>
      <c r="I808" s="64"/>
      <c r="O808" s="68"/>
    </row>
    <row r="809" spans="3:15" ht="15.75" customHeight="1" x14ac:dyDescent="0.25">
      <c r="C809" s="64"/>
      <c r="D809" s="64"/>
      <c r="E809" s="64"/>
      <c r="F809" s="64"/>
      <c r="G809" s="64"/>
      <c r="H809" s="64"/>
      <c r="I809" s="64"/>
      <c r="O809" s="68"/>
    </row>
    <row r="810" spans="3:15" ht="15.75" customHeight="1" x14ac:dyDescent="0.25">
      <c r="C810" s="64"/>
      <c r="D810" s="64"/>
      <c r="E810" s="64"/>
      <c r="F810" s="64"/>
      <c r="G810" s="64"/>
      <c r="H810" s="64"/>
      <c r="I810" s="64"/>
      <c r="O810" s="68"/>
    </row>
    <row r="811" spans="3:15" ht="15.75" customHeight="1" x14ac:dyDescent="0.25">
      <c r="C811" s="64"/>
      <c r="D811" s="64"/>
      <c r="E811" s="64"/>
      <c r="F811" s="64"/>
      <c r="G811" s="64"/>
      <c r="H811" s="64"/>
      <c r="I811" s="64"/>
      <c r="O811" s="68"/>
    </row>
    <row r="812" spans="3:15" ht="15.75" customHeight="1" x14ac:dyDescent="0.25">
      <c r="C812" s="64"/>
      <c r="D812" s="64"/>
      <c r="E812" s="64"/>
      <c r="F812" s="64"/>
      <c r="G812" s="64"/>
      <c r="H812" s="64"/>
      <c r="I812" s="64"/>
      <c r="O812" s="68"/>
    </row>
    <row r="813" spans="3:15" ht="15.75" customHeight="1" x14ac:dyDescent="0.25">
      <c r="C813" s="64"/>
      <c r="D813" s="64"/>
      <c r="E813" s="64"/>
      <c r="F813" s="64"/>
      <c r="G813" s="64"/>
      <c r="H813" s="64"/>
      <c r="I813" s="64"/>
      <c r="O813" s="68"/>
    </row>
    <row r="814" spans="3:15" ht="15.75" customHeight="1" x14ac:dyDescent="0.25">
      <c r="C814" s="64"/>
      <c r="D814" s="64"/>
      <c r="E814" s="64"/>
      <c r="F814" s="64"/>
      <c r="G814" s="64"/>
      <c r="H814" s="64"/>
      <c r="I814" s="64"/>
      <c r="O814" s="68"/>
    </row>
    <row r="815" spans="3:15" ht="15.75" customHeight="1" x14ac:dyDescent="0.25">
      <c r="C815" s="64"/>
      <c r="D815" s="64"/>
      <c r="E815" s="64"/>
      <c r="F815" s="64"/>
      <c r="G815" s="64"/>
      <c r="H815" s="64"/>
      <c r="I815" s="64"/>
      <c r="O815" s="68"/>
    </row>
    <row r="816" spans="3:15" ht="15.75" customHeight="1" x14ac:dyDescent="0.25">
      <c r="C816" s="64"/>
      <c r="D816" s="64"/>
      <c r="E816" s="64"/>
      <c r="F816" s="64"/>
      <c r="G816" s="64"/>
      <c r="H816" s="64"/>
      <c r="I816" s="64"/>
      <c r="O816" s="68"/>
    </row>
    <row r="817" spans="3:15" ht="15.75" customHeight="1" x14ac:dyDescent="0.25">
      <c r="C817" s="64"/>
      <c r="D817" s="64"/>
      <c r="E817" s="64"/>
      <c r="F817" s="64"/>
      <c r="G817" s="64"/>
      <c r="H817" s="64"/>
      <c r="I817" s="64"/>
      <c r="O817" s="68"/>
    </row>
    <row r="818" spans="3:15" ht="15.75" customHeight="1" x14ac:dyDescent="0.25">
      <c r="C818" s="64"/>
      <c r="D818" s="64"/>
      <c r="E818" s="64"/>
      <c r="F818" s="64"/>
      <c r="G818" s="64"/>
      <c r="H818" s="64"/>
      <c r="I818" s="64"/>
      <c r="O818" s="68"/>
    </row>
    <row r="819" spans="3:15" ht="15.75" customHeight="1" x14ac:dyDescent="0.25">
      <c r="C819" s="64"/>
      <c r="D819" s="64"/>
      <c r="E819" s="64"/>
      <c r="F819" s="64"/>
      <c r="G819" s="64"/>
      <c r="H819" s="64"/>
      <c r="I819" s="64"/>
      <c r="O819" s="68"/>
    </row>
    <row r="820" spans="3:15" ht="15.75" customHeight="1" x14ac:dyDescent="0.25">
      <c r="C820" s="64"/>
      <c r="D820" s="64"/>
      <c r="E820" s="64"/>
      <c r="F820" s="64"/>
      <c r="G820" s="64"/>
      <c r="H820" s="64"/>
      <c r="I820" s="64"/>
      <c r="O820" s="68"/>
    </row>
    <row r="821" spans="3:15" ht="15.75" customHeight="1" x14ac:dyDescent="0.25">
      <c r="C821" s="64"/>
      <c r="D821" s="64"/>
      <c r="E821" s="64"/>
      <c r="F821" s="64"/>
      <c r="G821" s="64"/>
      <c r="H821" s="64"/>
      <c r="I821" s="64"/>
      <c r="O821" s="68"/>
    </row>
    <row r="822" spans="3:15" ht="15.75" customHeight="1" x14ac:dyDescent="0.25">
      <c r="C822" s="64"/>
      <c r="D822" s="64"/>
      <c r="E822" s="64"/>
      <c r="F822" s="64"/>
      <c r="G822" s="64"/>
      <c r="H822" s="64"/>
      <c r="I822" s="64"/>
      <c r="O822" s="68"/>
    </row>
    <row r="823" spans="3:15" ht="15.75" customHeight="1" x14ac:dyDescent="0.25">
      <c r="C823" s="64"/>
      <c r="D823" s="64"/>
      <c r="E823" s="64"/>
      <c r="F823" s="64"/>
      <c r="G823" s="64"/>
      <c r="H823" s="64"/>
      <c r="I823" s="64"/>
      <c r="O823" s="68"/>
    </row>
    <row r="824" spans="3:15" ht="15.75" customHeight="1" x14ac:dyDescent="0.25">
      <c r="C824" s="64"/>
      <c r="D824" s="64"/>
      <c r="E824" s="64"/>
      <c r="F824" s="64"/>
      <c r="G824" s="64"/>
      <c r="H824" s="64"/>
      <c r="I824" s="64"/>
      <c r="O824" s="68"/>
    </row>
    <row r="825" spans="3:15" ht="15.75" customHeight="1" x14ac:dyDescent="0.25">
      <c r="C825" s="64"/>
      <c r="D825" s="64"/>
      <c r="E825" s="64"/>
      <c r="F825" s="64"/>
      <c r="G825" s="64"/>
      <c r="H825" s="64"/>
      <c r="I825" s="64"/>
      <c r="O825" s="68"/>
    </row>
    <row r="826" spans="3:15" ht="15.75" customHeight="1" x14ac:dyDescent="0.25">
      <c r="C826" s="64"/>
      <c r="D826" s="64"/>
      <c r="E826" s="64"/>
      <c r="F826" s="64"/>
      <c r="G826" s="64"/>
      <c r="H826" s="64"/>
      <c r="I826" s="64"/>
      <c r="O826" s="68"/>
    </row>
    <row r="827" spans="3:15" ht="15.75" customHeight="1" x14ac:dyDescent="0.25">
      <c r="C827" s="64"/>
      <c r="D827" s="64"/>
      <c r="E827" s="64"/>
      <c r="F827" s="64"/>
      <c r="G827" s="64"/>
      <c r="H827" s="64"/>
      <c r="I827" s="64"/>
      <c r="O827" s="68"/>
    </row>
    <row r="828" spans="3:15" ht="15.75" customHeight="1" x14ac:dyDescent="0.25">
      <c r="C828" s="64"/>
      <c r="D828" s="64"/>
      <c r="E828" s="64"/>
      <c r="F828" s="64"/>
      <c r="G828" s="64"/>
      <c r="H828" s="64"/>
      <c r="I828" s="64"/>
      <c r="O828" s="68"/>
    </row>
    <row r="829" spans="3:15" ht="15.75" customHeight="1" x14ac:dyDescent="0.25">
      <c r="C829" s="64"/>
      <c r="D829" s="64"/>
      <c r="E829" s="64"/>
      <c r="F829" s="64"/>
      <c r="G829" s="64"/>
      <c r="H829" s="64"/>
      <c r="I829" s="64"/>
      <c r="O829" s="68"/>
    </row>
    <row r="830" spans="3:15" ht="15.75" customHeight="1" x14ac:dyDescent="0.25">
      <c r="C830" s="64"/>
      <c r="D830" s="64"/>
      <c r="E830" s="64"/>
      <c r="F830" s="64"/>
      <c r="G830" s="64"/>
      <c r="H830" s="64"/>
      <c r="I830" s="64"/>
      <c r="O830" s="68"/>
    </row>
    <row r="831" spans="3:15" ht="15.75" customHeight="1" x14ac:dyDescent="0.25">
      <c r="C831" s="64"/>
      <c r="D831" s="64"/>
      <c r="E831" s="64"/>
      <c r="F831" s="64"/>
      <c r="G831" s="64"/>
      <c r="H831" s="64"/>
      <c r="I831" s="64"/>
      <c r="O831" s="68"/>
    </row>
    <row r="832" spans="3:15" ht="15.75" customHeight="1" x14ac:dyDescent="0.25">
      <c r="C832" s="64"/>
      <c r="D832" s="64"/>
      <c r="E832" s="64"/>
      <c r="F832" s="64"/>
      <c r="G832" s="64"/>
      <c r="H832" s="64"/>
      <c r="I832" s="64"/>
      <c r="O832" s="68"/>
    </row>
    <row r="833" spans="3:15" ht="15.75" customHeight="1" x14ac:dyDescent="0.25">
      <c r="C833" s="64"/>
      <c r="D833" s="64"/>
      <c r="E833" s="64"/>
      <c r="F833" s="64"/>
      <c r="G833" s="64"/>
      <c r="H833" s="64"/>
      <c r="I833" s="64"/>
      <c r="O833" s="68"/>
    </row>
    <row r="834" spans="3:15" ht="15.75" customHeight="1" x14ac:dyDescent="0.25">
      <c r="C834" s="64"/>
      <c r="D834" s="64"/>
      <c r="E834" s="64"/>
      <c r="F834" s="64"/>
      <c r="G834" s="64"/>
      <c r="H834" s="64"/>
      <c r="I834" s="64"/>
      <c r="O834" s="68"/>
    </row>
    <row r="835" spans="3:15" ht="15.75" customHeight="1" x14ac:dyDescent="0.25">
      <c r="C835" s="64"/>
      <c r="D835" s="64"/>
      <c r="E835" s="64"/>
      <c r="F835" s="64"/>
      <c r="G835" s="64"/>
      <c r="H835" s="64"/>
      <c r="I835" s="64"/>
      <c r="O835" s="68"/>
    </row>
    <row r="836" spans="3:15" ht="15.75" customHeight="1" x14ac:dyDescent="0.25">
      <c r="C836" s="64"/>
      <c r="D836" s="64"/>
      <c r="E836" s="64"/>
      <c r="F836" s="64"/>
      <c r="G836" s="64"/>
      <c r="H836" s="64"/>
      <c r="I836" s="64"/>
      <c r="O836" s="68"/>
    </row>
    <row r="837" spans="3:15" ht="15.75" customHeight="1" x14ac:dyDescent="0.25">
      <c r="C837" s="64"/>
      <c r="D837" s="64"/>
      <c r="E837" s="64"/>
      <c r="F837" s="64"/>
      <c r="G837" s="64"/>
      <c r="H837" s="64"/>
      <c r="I837" s="64"/>
      <c r="O837" s="68"/>
    </row>
    <row r="838" spans="3:15" ht="15.75" customHeight="1" x14ac:dyDescent="0.25">
      <c r="C838" s="64"/>
      <c r="D838" s="64"/>
      <c r="E838" s="64"/>
      <c r="F838" s="64"/>
      <c r="G838" s="64"/>
      <c r="H838" s="64"/>
      <c r="I838" s="64"/>
      <c r="O838" s="68"/>
    </row>
    <row r="839" spans="3:15" ht="15.75" customHeight="1" x14ac:dyDescent="0.25">
      <c r="C839" s="64"/>
      <c r="D839" s="64"/>
      <c r="E839" s="64"/>
      <c r="F839" s="64"/>
      <c r="G839" s="64"/>
      <c r="H839" s="64"/>
      <c r="I839" s="64"/>
      <c r="O839" s="68"/>
    </row>
    <row r="840" spans="3:15" ht="15.75" customHeight="1" x14ac:dyDescent="0.25">
      <c r="C840" s="64"/>
      <c r="D840" s="64"/>
      <c r="E840" s="64"/>
      <c r="F840" s="64"/>
      <c r="G840" s="64"/>
      <c r="H840" s="64"/>
      <c r="I840" s="64"/>
      <c r="O840" s="68"/>
    </row>
    <row r="841" spans="3:15" ht="15.75" customHeight="1" x14ac:dyDescent="0.25">
      <c r="C841" s="64"/>
      <c r="D841" s="64"/>
      <c r="E841" s="64"/>
      <c r="F841" s="64"/>
      <c r="G841" s="64"/>
      <c r="H841" s="64"/>
      <c r="I841" s="64"/>
      <c r="O841" s="68"/>
    </row>
    <row r="842" spans="3:15" ht="15.75" customHeight="1" x14ac:dyDescent="0.25">
      <c r="C842" s="64"/>
      <c r="D842" s="64"/>
      <c r="E842" s="64"/>
      <c r="F842" s="64"/>
      <c r="G842" s="64"/>
      <c r="H842" s="64"/>
      <c r="I842" s="64"/>
      <c r="O842" s="68"/>
    </row>
    <row r="843" spans="3:15" ht="15.75" customHeight="1" x14ac:dyDescent="0.25">
      <c r="C843" s="64"/>
      <c r="D843" s="64"/>
      <c r="E843" s="64"/>
      <c r="F843" s="64"/>
      <c r="G843" s="64"/>
      <c r="H843" s="64"/>
      <c r="I843" s="64"/>
      <c r="O843" s="68"/>
    </row>
    <row r="844" spans="3:15" ht="15.75" customHeight="1" x14ac:dyDescent="0.25">
      <c r="C844" s="64"/>
      <c r="D844" s="64"/>
      <c r="E844" s="64"/>
      <c r="F844" s="64"/>
      <c r="G844" s="64"/>
      <c r="H844" s="64"/>
      <c r="I844" s="64"/>
      <c r="O844" s="68"/>
    </row>
    <row r="845" spans="3:15" ht="15.75" customHeight="1" x14ac:dyDescent="0.25">
      <c r="C845" s="64"/>
      <c r="D845" s="64"/>
      <c r="E845" s="64"/>
      <c r="F845" s="64"/>
      <c r="G845" s="64"/>
      <c r="H845" s="64"/>
      <c r="I845" s="64"/>
      <c r="O845" s="68"/>
    </row>
    <row r="846" spans="3:15" ht="15.75" customHeight="1" x14ac:dyDescent="0.25">
      <c r="C846" s="64"/>
      <c r="D846" s="64"/>
      <c r="E846" s="64"/>
      <c r="F846" s="64"/>
      <c r="G846" s="64"/>
      <c r="H846" s="64"/>
      <c r="I846" s="64"/>
      <c r="O846" s="68"/>
    </row>
    <row r="847" spans="3:15" ht="15.75" customHeight="1" x14ac:dyDescent="0.25">
      <c r="C847" s="64"/>
      <c r="D847" s="64"/>
      <c r="E847" s="64"/>
      <c r="F847" s="64"/>
      <c r="G847" s="64"/>
      <c r="H847" s="64"/>
      <c r="I847" s="64"/>
      <c r="O847" s="68"/>
    </row>
    <row r="848" spans="3:15" ht="15.75" customHeight="1" x14ac:dyDescent="0.25">
      <c r="C848" s="64"/>
      <c r="D848" s="64"/>
      <c r="E848" s="64"/>
      <c r="F848" s="64"/>
      <c r="G848" s="64"/>
      <c r="H848" s="64"/>
      <c r="I848" s="64"/>
      <c r="O848" s="68"/>
    </row>
    <row r="849" spans="3:15" ht="15.75" customHeight="1" x14ac:dyDescent="0.25">
      <c r="C849" s="64"/>
      <c r="D849" s="64"/>
      <c r="E849" s="64"/>
      <c r="F849" s="64"/>
      <c r="G849" s="64"/>
      <c r="H849" s="64"/>
      <c r="I849" s="64"/>
      <c r="O849" s="68"/>
    </row>
    <row r="850" spans="3:15" ht="15.75" customHeight="1" x14ac:dyDescent="0.25">
      <c r="C850" s="64"/>
      <c r="D850" s="64"/>
      <c r="E850" s="64"/>
      <c r="F850" s="64"/>
      <c r="G850" s="64"/>
      <c r="H850" s="64"/>
      <c r="I850" s="64"/>
      <c r="O850" s="68"/>
    </row>
    <row r="851" spans="3:15" ht="15.75" customHeight="1" x14ac:dyDescent="0.25">
      <c r="C851" s="64"/>
      <c r="D851" s="64"/>
      <c r="E851" s="64"/>
      <c r="F851" s="64"/>
      <c r="G851" s="64"/>
      <c r="H851" s="64"/>
      <c r="I851" s="64"/>
      <c r="O851" s="68"/>
    </row>
    <row r="852" spans="3:15" ht="15.75" customHeight="1" x14ac:dyDescent="0.25">
      <c r="C852" s="64"/>
      <c r="D852" s="64"/>
      <c r="E852" s="64"/>
      <c r="F852" s="64"/>
      <c r="G852" s="64"/>
      <c r="H852" s="64"/>
      <c r="I852" s="64"/>
      <c r="O852" s="68"/>
    </row>
    <row r="853" spans="3:15" ht="15.75" customHeight="1" x14ac:dyDescent="0.25">
      <c r="C853" s="64"/>
      <c r="D853" s="64"/>
      <c r="E853" s="64"/>
      <c r="F853" s="64"/>
      <c r="G853" s="64"/>
      <c r="H853" s="64"/>
      <c r="I853" s="64"/>
      <c r="O853" s="68"/>
    </row>
    <row r="854" spans="3:15" ht="15.75" customHeight="1" x14ac:dyDescent="0.25">
      <c r="C854" s="64"/>
      <c r="D854" s="64"/>
      <c r="E854" s="64"/>
      <c r="F854" s="64"/>
      <c r="G854" s="64"/>
      <c r="H854" s="64"/>
      <c r="I854" s="64"/>
      <c r="O854" s="68"/>
    </row>
    <row r="855" spans="3:15" ht="15.75" customHeight="1" x14ac:dyDescent="0.25">
      <c r="C855" s="64"/>
      <c r="D855" s="64"/>
      <c r="E855" s="64"/>
      <c r="F855" s="64"/>
      <c r="G855" s="64"/>
      <c r="H855" s="64"/>
      <c r="I855" s="64"/>
      <c r="O855" s="68"/>
    </row>
    <row r="856" spans="3:15" ht="15.75" customHeight="1" x14ac:dyDescent="0.25">
      <c r="C856" s="64"/>
      <c r="D856" s="64"/>
      <c r="E856" s="64"/>
      <c r="F856" s="64"/>
      <c r="G856" s="64"/>
      <c r="H856" s="64"/>
      <c r="I856" s="64"/>
      <c r="O856" s="68"/>
    </row>
    <row r="857" spans="3:15" ht="15.75" customHeight="1" x14ac:dyDescent="0.25">
      <c r="C857" s="64"/>
      <c r="D857" s="64"/>
      <c r="E857" s="64"/>
      <c r="F857" s="64"/>
      <c r="G857" s="64"/>
      <c r="H857" s="64"/>
      <c r="I857" s="64"/>
      <c r="O857" s="68"/>
    </row>
    <row r="858" spans="3:15" ht="15.75" customHeight="1" x14ac:dyDescent="0.25">
      <c r="C858" s="64"/>
      <c r="D858" s="64"/>
      <c r="E858" s="64"/>
      <c r="F858" s="64"/>
      <c r="G858" s="64"/>
      <c r="H858" s="64"/>
      <c r="I858" s="64"/>
      <c r="O858" s="68"/>
    </row>
    <row r="859" spans="3:15" ht="15.75" customHeight="1" x14ac:dyDescent="0.25">
      <c r="C859" s="64"/>
      <c r="D859" s="64"/>
      <c r="E859" s="64"/>
      <c r="F859" s="64"/>
      <c r="G859" s="64"/>
      <c r="H859" s="64"/>
      <c r="I859" s="64"/>
      <c r="O859" s="68"/>
    </row>
    <row r="860" spans="3:15" ht="15.75" customHeight="1" x14ac:dyDescent="0.25">
      <c r="C860" s="64"/>
      <c r="D860" s="64"/>
      <c r="E860" s="64"/>
      <c r="F860" s="64"/>
      <c r="G860" s="64"/>
      <c r="H860" s="64"/>
      <c r="I860" s="64"/>
      <c r="O860" s="68"/>
    </row>
    <row r="861" spans="3:15" ht="15.75" customHeight="1" x14ac:dyDescent="0.25">
      <c r="C861" s="64"/>
      <c r="D861" s="64"/>
      <c r="E861" s="64"/>
      <c r="F861" s="64"/>
      <c r="G861" s="64"/>
      <c r="H861" s="64"/>
      <c r="I861" s="64"/>
      <c r="O861" s="68"/>
    </row>
    <row r="862" spans="3:15" ht="15.75" customHeight="1" x14ac:dyDescent="0.25">
      <c r="C862" s="64"/>
      <c r="D862" s="64"/>
      <c r="E862" s="64"/>
      <c r="F862" s="64"/>
      <c r="G862" s="64"/>
      <c r="H862" s="64"/>
      <c r="I862" s="64"/>
      <c r="O862" s="68"/>
    </row>
    <row r="863" spans="3:15" ht="15.75" customHeight="1" x14ac:dyDescent="0.25">
      <c r="C863" s="64"/>
      <c r="D863" s="64"/>
      <c r="E863" s="64"/>
      <c r="F863" s="64"/>
      <c r="G863" s="64"/>
      <c r="H863" s="64"/>
      <c r="I863" s="64"/>
      <c r="O863" s="68"/>
    </row>
    <row r="864" spans="3:15" ht="15.75" customHeight="1" x14ac:dyDescent="0.25">
      <c r="C864" s="64"/>
      <c r="D864" s="64"/>
      <c r="E864" s="64"/>
      <c r="F864" s="64"/>
      <c r="G864" s="64"/>
      <c r="H864" s="64"/>
      <c r="I864" s="64"/>
      <c r="O864" s="68"/>
    </row>
    <row r="865" spans="3:15" ht="15.75" customHeight="1" x14ac:dyDescent="0.25">
      <c r="C865" s="64"/>
      <c r="D865" s="64"/>
      <c r="E865" s="64"/>
      <c r="F865" s="64"/>
      <c r="G865" s="64"/>
      <c r="H865" s="64"/>
      <c r="I865" s="64"/>
      <c r="O865" s="68"/>
    </row>
    <row r="866" spans="3:15" ht="15.75" customHeight="1" x14ac:dyDescent="0.25">
      <c r="C866" s="64"/>
      <c r="D866" s="64"/>
      <c r="E866" s="64"/>
      <c r="F866" s="64"/>
      <c r="G866" s="64"/>
      <c r="H866" s="64"/>
      <c r="I866" s="64"/>
      <c r="O866" s="68"/>
    </row>
    <row r="867" spans="3:15" ht="15.75" customHeight="1" x14ac:dyDescent="0.25">
      <c r="C867" s="64"/>
      <c r="D867" s="64"/>
      <c r="E867" s="64"/>
      <c r="F867" s="64"/>
      <c r="G867" s="64"/>
      <c r="H867" s="64"/>
      <c r="I867" s="64"/>
      <c r="O867" s="68"/>
    </row>
    <row r="868" spans="3:15" ht="15.75" customHeight="1" x14ac:dyDescent="0.25">
      <c r="C868" s="64"/>
      <c r="D868" s="64"/>
      <c r="E868" s="64"/>
      <c r="F868" s="64"/>
      <c r="G868" s="64"/>
      <c r="H868" s="64"/>
      <c r="I868" s="64"/>
      <c r="O868" s="68"/>
    </row>
    <row r="869" spans="3:15" ht="15.75" customHeight="1" x14ac:dyDescent="0.25">
      <c r="C869" s="64"/>
      <c r="D869" s="64"/>
      <c r="E869" s="64"/>
      <c r="F869" s="64"/>
      <c r="G869" s="64"/>
      <c r="H869" s="64"/>
      <c r="I869" s="64"/>
      <c r="O869" s="68"/>
    </row>
    <row r="870" spans="3:15" ht="15.75" customHeight="1" x14ac:dyDescent="0.25">
      <c r="C870" s="64"/>
      <c r="D870" s="64"/>
      <c r="E870" s="64"/>
      <c r="F870" s="64"/>
      <c r="G870" s="64"/>
      <c r="H870" s="64"/>
      <c r="I870" s="64"/>
      <c r="O870" s="68"/>
    </row>
    <row r="871" spans="3:15" ht="15.75" customHeight="1" x14ac:dyDescent="0.25">
      <c r="C871" s="64"/>
      <c r="D871" s="64"/>
      <c r="E871" s="64"/>
      <c r="F871" s="64"/>
      <c r="G871" s="64"/>
      <c r="H871" s="64"/>
      <c r="I871" s="64"/>
      <c r="O871" s="68"/>
    </row>
    <row r="872" spans="3:15" ht="15.75" customHeight="1" x14ac:dyDescent="0.25">
      <c r="C872" s="64"/>
      <c r="D872" s="64"/>
      <c r="E872" s="64"/>
      <c r="F872" s="64"/>
      <c r="G872" s="64"/>
      <c r="H872" s="64"/>
      <c r="I872" s="64"/>
      <c r="O872" s="68"/>
    </row>
    <row r="873" spans="3:15" ht="15.75" customHeight="1" x14ac:dyDescent="0.25">
      <c r="C873" s="64"/>
      <c r="D873" s="64"/>
      <c r="E873" s="64"/>
      <c r="F873" s="64"/>
      <c r="G873" s="64"/>
      <c r="H873" s="64"/>
      <c r="I873" s="64"/>
      <c r="O873" s="68"/>
    </row>
    <row r="874" spans="3:15" ht="15.75" customHeight="1" x14ac:dyDescent="0.25">
      <c r="C874" s="64"/>
      <c r="D874" s="64"/>
      <c r="E874" s="64"/>
      <c r="F874" s="64"/>
      <c r="G874" s="64"/>
      <c r="H874" s="64"/>
      <c r="I874" s="64"/>
      <c r="O874" s="68"/>
    </row>
    <row r="875" spans="3:15" ht="15.75" customHeight="1" x14ac:dyDescent="0.25">
      <c r="C875" s="64"/>
      <c r="D875" s="64"/>
      <c r="E875" s="64"/>
      <c r="F875" s="64"/>
      <c r="G875" s="64"/>
      <c r="H875" s="64"/>
      <c r="I875" s="64"/>
      <c r="O875" s="68"/>
    </row>
    <row r="876" spans="3:15" ht="15.75" customHeight="1" x14ac:dyDescent="0.25">
      <c r="C876" s="64"/>
      <c r="D876" s="64"/>
      <c r="E876" s="64"/>
      <c r="F876" s="64"/>
      <c r="G876" s="64"/>
      <c r="H876" s="64"/>
      <c r="I876" s="64"/>
      <c r="O876" s="68"/>
    </row>
    <row r="877" spans="3:15" ht="15.75" customHeight="1" x14ac:dyDescent="0.25">
      <c r="C877" s="64"/>
      <c r="D877" s="64"/>
      <c r="E877" s="64"/>
      <c r="F877" s="64"/>
      <c r="G877" s="64"/>
      <c r="H877" s="64"/>
      <c r="I877" s="64"/>
      <c r="O877" s="68"/>
    </row>
    <row r="878" spans="3:15" ht="15.75" customHeight="1" x14ac:dyDescent="0.25">
      <c r="C878" s="64"/>
      <c r="D878" s="64"/>
      <c r="E878" s="64"/>
      <c r="F878" s="64"/>
      <c r="G878" s="64"/>
      <c r="H878" s="64"/>
      <c r="I878" s="64"/>
      <c r="O878" s="68"/>
    </row>
    <row r="879" spans="3:15" ht="15.75" customHeight="1" x14ac:dyDescent="0.25">
      <c r="C879" s="64"/>
      <c r="D879" s="64"/>
      <c r="E879" s="64"/>
      <c r="F879" s="64"/>
      <c r="G879" s="64"/>
      <c r="H879" s="64"/>
      <c r="I879" s="64"/>
      <c r="O879" s="68"/>
    </row>
    <row r="880" spans="3:15" ht="15.75" customHeight="1" x14ac:dyDescent="0.25">
      <c r="C880" s="64"/>
      <c r="D880" s="64"/>
      <c r="E880" s="64"/>
      <c r="F880" s="64"/>
      <c r="G880" s="64"/>
      <c r="H880" s="64"/>
      <c r="I880" s="64"/>
      <c r="O880" s="68"/>
    </row>
    <row r="881" spans="3:15" ht="15.75" customHeight="1" x14ac:dyDescent="0.25">
      <c r="C881" s="64"/>
      <c r="D881" s="64"/>
      <c r="E881" s="64"/>
      <c r="F881" s="64"/>
      <c r="G881" s="64"/>
      <c r="H881" s="64"/>
      <c r="I881" s="64"/>
      <c r="O881" s="68"/>
    </row>
    <row r="882" spans="3:15" ht="15.75" customHeight="1" x14ac:dyDescent="0.25">
      <c r="C882" s="64"/>
      <c r="D882" s="64"/>
      <c r="E882" s="64"/>
      <c r="F882" s="64"/>
      <c r="G882" s="64"/>
      <c r="H882" s="64"/>
      <c r="I882" s="64"/>
      <c r="O882" s="68"/>
    </row>
    <row r="883" spans="3:15" ht="15.75" customHeight="1" x14ac:dyDescent="0.25">
      <c r="C883" s="64"/>
      <c r="D883" s="64"/>
      <c r="E883" s="64"/>
      <c r="F883" s="64"/>
      <c r="G883" s="64"/>
      <c r="H883" s="64"/>
      <c r="I883" s="64"/>
      <c r="O883" s="68"/>
    </row>
    <row r="884" spans="3:15" ht="15.75" customHeight="1" x14ac:dyDescent="0.25">
      <c r="C884" s="64"/>
      <c r="D884" s="64"/>
      <c r="E884" s="64"/>
      <c r="F884" s="64"/>
      <c r="G884" s="64"/>
      <c r="H884" s="64"/>
      <c r="I884" s="64"/>
      <c r="O884" s="68"/>
    </row>
    <row r="885" spans="3:15" ht="15.75" customHeight="1" x14ac:dyDescent="0.25">
      <c r="C885" s="64"/>
      <c r="D885" s="64"/>
      <c r="E885" s="64"/>
      <c r="F885" s="64"/>
      <c r="G885" s="64"/>
      <c r="H885" s="64"/>
      <c r="I885" s="64"/>
      <c r="O885" s="68"/>
    </row>
    <row r="886" spans="3:15" ht="15.75" customHeight="1" x14ac:dyDescent="0.25">
      <c r="C886" s="64"/>
      <c r="D886" s="64"/>
      <c r="E886" s="64"/>
      <c r="F886" s="64"/>
      <c r="G886" s="64"/>
      <c r="H886" s="64"/>
      <c r="I886" s="64"/>
      <c r="O886" s="68"/>
    </row>
    <row r="887" spans="3:15" ht="15.75" customHeight="1" x14ac:dyDescent="0.25">
      <c r="C887" s="64"/>
      <c r="D887" s="64"/>
      <c r="E887" s="64"/>
      <c r="F887" s="64"/>
      <c r="G887" s="64"/>
      <c r="H887" s="64"/>
      <c r="I887" s="64"/>
      <c r="O887" s="68"/>
    </row>
    <row r="888" spans="3:15" ht="15.75" customHeight="1" x14ac:dyDescent="0.25">
      <c r="C888" s="64"/>
      <c r="D888" s="64"/>
      <c r="E888" s="64"/>
      <c r="F888" s="64"/>
      <c r="G888" s="64"/>
      <c r="H888" s="64"/>
      <c r="I888" s="64"/>
      <c r="O888" s="68"/>
    </row>
    <row r="889" spans="3:15" ht="15.75" customHeight="1" x14ac:dyDescent="0.25">
      <c r="C889" s="64"/>
      <c r="D889" s="64"/>
      <c r="E889" s="64"/>
      <c r="F889" s="64"/>
      <c r="G889" s="64"/>
      <c r="H889" s="64"/>
      <c r="I889" s="64"/>
      <c r="O889" s="68"/>
    </row>
    <row r="890" spans="3:15" ht="15.75" customHeight="1" x14ac:dyDescent="0.25">
      <c r="C890" s="64"/>
      <c r="D890" s="64"/>
      <c r="E890" s="64"/>
      <c r="F890" s="64"/>
      <c r="G890" s="64"/>
      <c r="H890" s="64"/>
      <c r="I890" s="64"/>
      <c r="O890" s="68"/>
    </row>
    <row r="891" spans="3:15" ht="15.75" customHeight="1" x14ac:dyDescent="0.25">
      <c r="C891" s="64"/>
      <c r="D891" s="64"/>
      <c r="E891" s="64"/>
      <c r="F891" s="64"/>
      <c r="G891" s="64"/>
      <c r="H891" s="64"/>
      <c r="I891" s="64"/>
      <c r="O891" s="68"/>
    </row>
    <row r="892" spans="3:15" ht="15.75" customHeight="1" x14ac:dyDescent="0.25">
      <c r="C892" s="64"/>
      <c r="D892" s="64"/>
      <c r="E892" s="64"/>
      <c r="F892" s="64"/>
      <c r="G892" s="64"/>
      <c r="H892" s="64"/>
      <c r="I892" s="64"/>
      <c r="O892" s="68"/>
    </row>
    <row r="893" spans="3:15" ht="15.75" customHeight="1" x14ac:dyDescent="0.25">
      <c r="C893" s="64"/>
      <c r="D893" s="64"/>
      <c r="E893" s="64"/>
      <c r="F893" s="64"/>
      <c r="G893" s="64"/>
      <c r="H893" s="64"/>
      <c r="I893" s="64"/>
      <c r="O893" s="68"/>
    </row>
    <row r="894" spans="3:15" ht="15.75" customHeight="1" x14ac:dyDescent="0.25">
      <c r="C894" s="64"/>
      <c r="D894" s="64"/>
      <c r="E894" s="64"/>
      <c r="F894" s="64"/>
      <c r="G894" s="64"/>
      <c r="H894" s="64"/>
      <c r="I894" s="64"/>
      <c r="O894" s="68"/>
    </row>
    <row r="895" spans="3:15" ht="15.75" customHeight="1" x14ac:dyDescent="0.25">
      <c r="C895" s="64"/>
      <c r="D895" s="64"/>
      <c r="E895" s="64"/>
      <c r="F895" s="64"/>
      <c r="G895" s="64"/>
      <c r="H895" s="64"/>
      <c r="I895" s="64"/>
      <c r="O895" s="68"/>
    </row>
    <row r="896" spans="3:15" ht="15.75" customHeight="1" x14ac:dyDescent="0.25">
      <c r="C896" s="64"/>
      <c r="D896" s="64"/>
      <c r="E896" s="64"/>
      <c r="F896" s="64"/>
      <c r="G896" s="64"/>
      <c r="H896" s="64"/>
      <c r="I896" s="64"/>
      <c r="O896" s="68"/>
    </row>
    <row r="897" spans="3:15" ht="15.75" customHeight="1" x14ac:dyDescent="0.25">
      <c r="C897" s="64"/>
      <c r="D897" s="64"/>
      <c r="E897" s="64"/>
      <c r="F897" s="64"/>
      <c r="G897" s="64"/>
      <c r="H897" s="64"/>
      <c r="I897" s="64"/>
      <c r="O897" s="68"/>
    </row>
    <row r="898" spans="3:15" ht="15.75" customHeight="1" x14ac:dyDescent="0.25">
      <c r="C898" s="64"/>
      <c r="D898" s="64"/>
      <c r="E898" s="64"/>
      <c r="F898" s="64"/>
      <c r="G898" s="64"/>
      <c r="H898" s="64"/>
      <c r="I898" s="64"/>
      <c r="O898" s="68"/>
    </row>
    <row r="899" spans="3:15" ht="15.75" customHeight="1" x14ac:dyDescent="0.25">
      <c r="C899" s="64"/>
      <c r="D899" s="64"/>
      <c r="E899" s="64"/>
      <c r="F899" s="64"/>
      <c r="G899" s="64"/>
      <c r="H899" s="64"/>
      <c r="I899" s="64"/>
      <c r="O899" s="68"/>
    </row>
    <row r="900" spans="3:15" ht="15.75" customHeight="1" x14ac:dyDescent="0.25">
      <c r="C900" s="64"/>
      <c r="D900" s="64"/>
      <c r="E900" s="64"/>
      <c r="F900" s="64"/>
      <c r="G900" s="64"/>
      <c r="H900" s="64"/>
      <c r="I900" s="64"/>
      <c r="O900" s="68"/>
    </row>
    <row r="901" spans="3:15" ht="15.75" customHeight="1" x14ac:dyDescent="0.25">
      <c r="C901" s="64"/>
      <c r="D901" s="64"/>
      <c r="E901" s="64"/>
      <c r="F901" s="64"/>
      <c r="G901" s="64"/>
      <c r="H901" s="64"/>
      <c r="I901" s="64"/>
      <c r="O901" s="68"/>
    </row>
    <row r="902" spans="3:15" ht="15.75" customHeight="1" x14ac:dyDescent="0.25">
      <c r="C902" s="64"/>
      <c r="D902" s="64"/>
      <c r="E902" s="64"/>
      <c r="F902" s="64"/>
      <c r="G902" s="64"/>
      <c r="H902" s="64"/>
      <c r="I902" s="64"/>
      <c r="O902" s="68"/>
    </row>
    <row r="903" spans="3:15" ht="15.75" customHeight="1" x14ac:dyDescent="0.25">
      <c r="C903" s="64"/>
      <c r="D903" s="64"/>
      <c r="E903" s="64"/>
      <c r="F903" s="64"/>
      <c r="G903" s="64"/>
      <c r="H903" s="64"/>
      <c r="I903" s="64"/>
      <c r="O903" s="68"/>
    </row>
    <row r="904" spans="3:15" ht="15.75" customHeight="1" x14ac:dyDescent="0.25">
      <c r="C904" s="64"/>
      <c r="D904" s="64"/>
      <c r="E904" s="64"/>
      <c r="F904" s="64"/>
      <c r="G904" s="64"/>
      <c r="H904" s="64"/>
      <c r="I904" s="64"/>
      <c r="O904" s="68"/>
    </row>
    <row r="905" spans="3:15" ht="15.75" customHeight="1" x14ac:dyDescent="0.25">
      <c r="C905" s="64"/>
      <c r="D905" s="64"/>
      <c r="E905" s="64"/>
      <c r="F905" s="64"/>
      <c r="G905" s="64"/>
      <c r="H905" s="64"/>
      <c r="I905" s="64"/>
      <c r="O905" s="68"/>
    </row>
    <row r="906" spans="3:15" ht="15.75" customHeight="1" x14ac:dyDescent="0.25">
      <c r="C906" s="64"/>
      <c r="D906" s="64"/>
      <c r="E906" s="64"/>
      <c r="F906" s="64"/>
      <c r="G906" s="64"/>
      <c r="H906" s="64"/>
      <c r="I906" s="64"/>
      <c r="O906" s="68"/>
    </row>
    <row r="907" spans="3:15" ht="15.75" customHeight="1" x14ac:dyDescent="0.25">
      <c r="C907" s="64"/>
      <c r="D907" s="64"/>
      <c r="E907" s="64"/>
      <c r="F907" s="64"/>
      <c r="G907" s="64"/>
      <c r="H907" s="64"/>
      <c r="I907" s="64"/>
      <c r="O907" s="68"/>
    </row>
    <row r="908" spans="3:15" ht="15.75" customHeight="1" x14ac:dyDescent="0.25">
      <c r="C908" s="64"/>
      <c r="D908" s="64"/>
      <c r="E908" s="64"/>
      <c r="F908" s="64"/>
      <c r="G908" s="64"/>
      <c r="H908" s="64"/>
      <c r="I908" s="64"/>
      <c r="O908" s="68"/>
    </row>
    <row r="909" spans="3:15" ht="15.75" customHeight="1" x14ac:dyDescent="0.25">
      <c r="C909" s="64"/>
      <c r="D909" s="64"/>
      <c r="E909" s="64"/>
      <c r="F909" s="64"/>
      <c r="G909" s="64"/>
      <c r="H909" s="64"/>
      <c r="I909" s="64"/>
      <c r="O909" s="68"/>
    </row>
    <row r="910" spans="3:15" ht="15.75" customHeight="1" x14ac:dyDescent="0.25">
      <c r="C910" s="64"/>
      <c r="D910" s="64"/>
      <c r="E910" s="64"/>
      <c r="F910" s="64"/>
      <c r="G910" s="64"/>
      <c r="H910" s="64"/>
      <c r="I910" s="64"/>
      <c r="O910" s="68"/>
    </row>
    <row r="911" spans="3:15" ht="15.75" customHeight="1" x14ac:dyDescent="0.25">
      <c r="C911" s="64"/>
      <c r="D911" s="64"/>
      <c r="E911" s="64"/>
      <c r="F911" s="64"/>
      <c r="G911" s="64"/>
      <c r="H911" s="64"/>
      <c r="I911" s="64"/>
      <c r="O911" s="68"/>
    </row>
    <row r="912" spans="3:15" ht="15.75" customHeight="1" x14ac:dyDescent="0.25">
      <c r="C912" s="64"/>
      <c r="D912" s="64"/>
      <c r="E912" s="64"/>
      <c r="F912" s="64"/>
      <c r="G912" s="64"/>
      <c r="H912" s="64"/>
      <c r="I912" s="64"/>
      <c r="O912" s="68"/>
    </row>
    <row r="913" spans="3:15" ht="15.75" customHeight="1" x14ac:dyDescent="0.25">
      <c r="C913" s="64"/>
      <c r="D913" s="64"/>
      <c r="E913" s="64"/>
      <c r="F913" s="64"/>
      <c r="G913" s="64"/>
      <c r="H913" s="64"/>
      <c r="I913" s="64"/>
      <c r="O913" s="68"/>
    </row>
    <row r="914" spans="3:15" ht="15.75" customHeight="1" x14ac:dyDescent="0.25">
      <c r="C914" s="64"/>
      <c r="D914" s="64"/>
      <c r="E914" s="64"/>
      <c r="F914" s="64"/>
      <c r="G914" s="64"/>
      <c r="H914" s="64"/>
      <c r="I914" s="64"/>
      <c r="O914" s="68"/>
    </row>
    <row r="915" spans="3:15" ht="15.75" customHeight="1" x14ac:dyDescent="0.25">
      <c r="C915" s="64"/>
      <c r="D915" s="64"/>
      <c r="E915" s="64"/>
      <c r="F915" s="64"/>
      <c r="G915" s="64"/>
      <c r="H915" s="64"/>
      <c r="I915" s="64"/>
      <c r="O915" s="68"/>
    </row>
    <row r="916" spans="3:15" ht="15.75" customHeight="1" x14ac:dyDescent="0.25">
      <c r="C916" s="64"/>
      <c r="D916" s="64"/>
      <c r="E916" s="64"/>
      <c r="F916" s="64"/>
      <c r="G916" s="64"/>
      <c r="H916" s="64"/>
      <c r="I916" s="64"/>
      <c r="O916" s="68"/>
    </row>
    <row r="917" spans="3:15" ht="15.75" customHeight="1" x14ac:dyDescent="0.25">
      <c r="C917" s="64"/>
      <c r="D917" s="64"/>
      <c r="E917" s="64"/>
      <c r="F917" s="64"/>
      <c r="G917" s="64"/>
      <c r="H917" s="64"/>
      <c r="I917" s="64"/>
      <c r="O917" s="68"/>
    </row>
    <row r="918" spans="3:15" ht="15.75" customHeight="1" x14ac:dyDescent="0.25">
      <c r="C918" s="64"/>
      <c r="D918" s="64"/>
      <c r="E918" s="64"/>
      <c r="F918" s="64"/>
      <c r="G918" s="64"/>
      <c r="H918" s="64"/>
      <c r="I918" s="64"/>
      <c r="O918" s="68"/>
    </row>
    <row r="919" spans="3:15" ht="15.75" customHeight="1" x14ac:dyDescent="0.25">
      <c r="C919" s="64"/>
      <c r="D919" s="64"/>
      <c r="E919" s="64"/>
      <c r="F919" s="64"/>
      <c r="G919" s="64"/>
      <c r="H919" s="64"/>
      <c r="I919" s="64"/>
      <c r="O919" s="68"/>
    </row>
    <row r="920" spans="3:15" ht="15.75" customHeight="1" x14ac:dyDescent="0.25">
      <c r="C920" s="64"/>
      <c r="D920" s="64"/>
      <c r="E920" s="64"/>
      <c r="F920" s="64"/>
      <c r="G920" s="64"/>
      <c r="H920" s="64"/>
      <c r="I920" s="64"/>
      <c r="O920" s="68"/>
    </row>
    <row r="921" spans="3:15" ht="15.75" customHeight="1" x14ac:dyDescent="0.25">
      <c r="C921" s="64"/>
      <c r="D921" s="64"/>
      <c r="E921" s="64"/>
      <c r="F921" s="64"/>
      <c r="G921" s="64"/>
      <c r="H921" s="64"/>
      <c r="I921" s="64"/>
      <c r="O921" s="68"/>
    </row>
    <row r="922" spans="3:15" ht="15.75" customHeight="1" x14ac:dyDescent="0.25">
      <c r="C922" s="64"/>
      <c r="D922" s="64"/>
      <c r="E922" s="64"/>
      <c r="F922" s="64"/>
      <c r="G922" s="64"/>
      <c r="H922" s="64"/>
      <c r="I922" s="64"/>
      <c r="O922" s="68"/>
    </row>
    <row r="923" spans="3:15" ht="15.75" customHeight="1" x14ac:dyDescent="0.25">
      <c r="C923" s="64"/>
      <c r="D923" s="64"/>
      <c r="E923" s="64"/>
      <c r="F923" s="64"/>
      <c r="G923" s="64"/>
      <c r="H923" s="64"/>
      <c r="I923" s="64"/>
      <c r="O923" s="68"/>
    </row>
    <row r="924" spans="3:15" ht="15.75" customHeight="1" x14ac:dyDescent="0.25">
      <c r="C924" s="64"/>
      <c r="D924" s="64"/>
      <c r="E924" s="64"/>
      <c r="F924" s="64"/>
      <c r="G924" s="64"/>
      <c r="H924" s="64"/>
      <c r="I924" s="64"/>
      <c r="O924" s="68"/>
    </row>
    <row r="925" spans="3:15" ht="15.75" customHeight="1" x14ac:dyDescent="0.25">
      <c r="C925" s="64"/>
      <c r="D925" s="64"/>
      <c r="E925" s="64"/>
      <c r="F925" s="64"/>
      <c r="G925" s="64"/>
      <c r="H925" s="64"/>
      <c r="I925" s="64"/>
      <c r="O925" s="68"/>
    </row>
    <row r="926" spans="3:15" ht="15.75" customHeight="1" x14ac:dyDescent="0.25">
      <c r="C926" s="64"/>
      <c r="D926" s="64"/>
      <c r="E926" s="64"/>
      <c r="F926" s="64"/>
      <c r="G926" s="64"/>
      <c r="H926" s="64"/>
      <c r="I926" s="64"/>
      <c r="O926" s="68"/>
    </row>
    <row r="927" spans="3:15" ht="15.75" customHeight="1" x14ac:dyDescent="0.25">
      <c r="C927" s="64"/>
      <c r="D927" s="64"/>
      <c r="E927" s="64"/>
      <c r="F927" s="64"/>
      <c r="G927" s="64"/>
      <c r="H927" s="64"/>
      <c r="I927" s="64"/>
      <c r="O927" s="68"/>
    </row>
    <row r="928" spans="3:15" ht="15.75" customHeight="1" x14ac:dyDescent="0.25">
      <c r="C928" s="64"/>
      <c r="D928" s="64"/>
      <c r="E928" s="64"/>
      <c r="F928" s="64"/>
      <c r="G928" s="64"/>
      <c r="H928" s="64"/>
      <c r="I928" s="64"/>
      <c r="O928" s="68"/>
    </row>
    <row r="929" spans="3:15" ht="15.75" customHeight="1" x14ac:dyDescent="0.25">
      <c r="C929" s="64"/>
      <c r="D929" s="64"/>
      <c r="E929" s="64"/>
      <c r="F929" s="64"/>
      <c r="G929" s="64"/>
      <c r="H929" s="64"/>
      <c r="I929" s="64"/>
      <c r="O929" s="68"/>
    </row>
    <row r="930" spans="3:15" ht="15.75" customHeight="1" x14ac:dyDescent="0.25">
      <c r="C930" s="64"/>
      <c r="D930" s="64"/>
      <c r="E930" s="64"/>
      <c r="F930" s="64"/>
      <c r="G930" s="64"/>
      <c r="H930" s="64"/>
      <c r="I930" s="64"/>
      <c r="O930" s="68"/>
    </row>
    <row r="931" spans="3:15" ht="15.75" customHeight="1" x14ac:dyDescent="0.25">
      <c r="C931" s="64"/>
      <c r="D931" s="64"/>
      <c r="E931" s="64"/>
      <c r="F931" s="64"/>
      <c r="G931" s="64"/>
      <c r="H931" s="64"/>
      <c r="I931" s="64"/>
      <c r="O931" s="68"/>
    </row>
    <row r="932" spans="3:15" ht="15.75" customHeight="1" x14ac:dyDescent="0.25">
      <c r="C932" s="64"/>
      <c r="D932" s="64"/>
      <c r="E932" s="64"/>
      <c r="F932" s="64"/>
      <c r="G932" s="64"/>
      <c r="H932" s="64"/>
      <c r="I932" s="64"/>
      <c r="O932" s="68"/>
    </row>
    <row r="933" spans="3:15" ht="15.75" customHeight="1" x14ac:dyDescent="0.25">
      <c r="C933" s="64"/>
      <c r="D933" s="64"/>
      <c r="E933" s="64"/>
      <c r="F933" s="64"/>
      <c r="G933" s="64"/>
      <c r="H933" s="64"/>
      <c r="I933" s="64"/>
      <c r="O933" s="68"/>
    </row>
    <row r="934" spans="3:15" ht="15.75" customHeight="1" x14ac:dyDescent="0.25">
      <c r="C934" s="64"/>
      <c r="D934" s="64"/>
      <c r="E934" s="64"/>
      <c r="F934" s="64"/>
      <c r="G934" s="64"/>
      <c r="H934" s="64"/>
      <c r="I934" s="64"/>
      <c r="O934" s="68"/>
    </row>
    <row r="935" spans="3:15" ht="15.75" customHeight="1" x14ac:dyDescent="0.25">
      <c r="C935" s="64"/>
      <c r="D935" s="64"/>
      <c r="E935" s="64"/>
      <c r="F935" s="64"/>
      <c r="G935" s="64"/>
      <c r="H935" s="64"/>
      <c r="I935" s="64"/>
      <c r="O935" s="68"/>
    </row>
    <row r="936" spans="3:15" ht="15.75" customHeight="1" x14ac:dyDescent="0.25">
      <c r="C936" s="64"/>
      <c r="D936" s="64"/>
      <c r="E936" s="64"/>
      <c r="F936" s="64"/>
      <c r="G936" s="64"/>
      <c r="H936" s="64"/>
      <c r="I936" s="64"/>
      <c r="O936" s="68"/>
    </row>
    <row r="937" spans="3:15" ht="15.75" customHeight="1" x14ac:dyDescent="0.25">
      <c r="C937" s="64"/>
      <c r="D937" s="64"/>
      <c r="E937" s="64"/>
      <c r="F937" s="64"/>
      <c r="G937" s="64"/>
      <c r="H937" s="64"/>
      <c r="I937" s="64"/>
      <c r="O937" s="68"/>
    </row>
    <row r="938" spans="3:15" ht="15.75" customHeight="1" x14ac:dyDescent="0.25">
      <c r="C938" s="64"/>
      <c r="D938" s="64"/>
      <c r="E938" s="64"/>
      <c r="F938" s="64"/>
      <c r="G938" s="64"/>
      <c r="H938" s="64"/>
      <c r="I938" s="64"/>
      <c r="O938" s="68"/>
    </row>
    <row r="939" spans="3:15" ht="15.75" customHeight="1" x14ac:dyDescent="0.25">
      <c r="C939" s="64"/>
      <c r="D939" s="64"/>
      <c r="E939" s="64"/>
      <c r="F939" s="64"/>
      <c r="G939" s="64"/>
      <c r="H939" s="64"/>
      <c r="I939" s="64"/>
      <c r="O939" s="68"/>
    </row>
    <row r="940" spans="3:15" ht="15.75" customHeight="1" x14ac:dyDescent="0.25">
      <c r="C940" s="64"/>
      <c r="D940" s="64"/>
      <c r="E940" s="64"/>
      <c r="F940" s="64"/>
      <c r="G940" s="64"/>
      <c r="H940" s="64"/>
      <c r="I940" s="64"/>
      <c r="O940" s="68"/>
    </row>
    <row r="941" spans="3:15" ht="15.75" customHeight="1" x14ac:dyDescent="0.25">
      <c r="C941" s="64"/>
      <c r="D941" s="64"/>
      <c r="E941" s="64"/>
      <c r="F941" s="64"/>
      <c r="G941" s="64"/>
      <c r="H941" s="64"/>
      <c r="I941" s="64"/>
      <c r="O941" s="68"/>
    </row>
    <row r="942" spans="3:15" ht="15.75" customHeight="1" x14ac:dyDescent="0.25">
      <c r="C942" s="64"/>
      <c r="D942" s="64"/>
      <c r="E942" s="64"/>
      <c r="F942" s="64"/>
      <c r="G942" s="64"/>
      <c r="H942" s="64"/>
      <c r="I942" s="64"/>
      <c r="O942" s="68"/>
    </row>
    <row r="943" spans="3:15" ht="15.75" customHeight="1" x14ac:dyDescent="0.25">
      <c r="C943" s="64"/>
      <c r="D943" s="64"/>
      <c r="E943" s="64"/>
      <c r="F943" s="64"/>
      <c r="G943" s="64"/>
      <c r="H943" s="64"/>
      <c r="I943" s="64"/>
      <c r="O943" s="68"/>
    </row>
    <row r="944" spans="3:15" ht="15.75" customHeight="1" x14ac:dyDescent="0.25">
      <c r="C944" s="64"/>
      <c r="D944" s="64"/>
      <c r="E944" s="64"/>
      <c r="F944" s="64"/>
      <c r="G944" s="64"/>
      <c r="H944" s="64"/>
      <c r="I944" s="64"/>
      <c r="O944" s="68"/>
    </row>
    <row r="945" spans="3:15" ht="15.75" customHeight="1" x14ac:dyDescent="0.25">
      <c r="C945" s="64"/>
      <c r="D945" s="64"/>
      <c r="E945" s="64"/>
      <c r="F945" s="64"/>
      <c r="G945" s="64"/>
      <c r="H945" s="64"/>
      <c r="I945" s="64"/>
      <c r="O945" s="68"/>
    </row>
    <row r="946" spans="3:15" ht="15.75" customHeight="1" x14ac:dyDescent="0.25">
      <c r="C946" s="64"/>
      <c r="D946" s="64"/>
      <c r="E946" s="64"/>
      <c r="F946" s="64"/>
      <c r="G946" s="64"/>
      <c r="H946" s="64"/>
      <c r="I946" s="64"/>
      <c r="O946" s="68"/>
    </row>
    <row r="947" spans="3:15" ht="15.75" customHeight="1" x14ac:dyDescent="0.25">
      <c r="C947" s="64"/>
      <c r="D947" s="64"/>
      <c r="E947" s="64"/>
      <c r="F947" s="64"/>
      <c r="G947" s="64"/>
      <c r="H947" s="64"/>
      <c r="I947" s="64"/>
      <c r="O947" s="68"/>
    </row>
    <row r="948" spans="3:15" ht="15.75" customHeight="1" x14ac:dyDescent="0.25">
      <c r="C948" s="64"/>
      <c r="D948" s="64"/>
      <c r="E948" s="64"/>
      <c r="F948" s="64"/>
      <c r="G948" s="64"/>
      <c r="H948" s="64"/>
      <c r="I948" s="64"/>
      <c r="O948" s="68"/>
    </row>
    <row r="949" spans="3:15" ht="15.75" customHeight="1" x14ac:dyDescent="0.25">
      <c r="C949" s="64"/>
      <c r="D949" s="64"/>
      <c r="E949" s="64"/>
      <c r="F949" s="64"/>
      <c r="G949" s="64"/>
      <c r="H949" s="64"/>
      <c r="I949" s="64"/>
      <c r="O949" s="68"/>
    </row>
    <row r="950" spans="3:15" ht="15.75" customHeight="1" x14ac:dyDescent="0.25">
      <c r="C950" s="64"/>
      <c r="D950" s="64"/>
      <c r="E950" s="64"/>
      <c r="F950" s="64"/>
      <c r="G950" s="64"/>
      <c r="H950" s="64"/>
      <c r="I950" s="64"/>
      <c r="O950" s="68"/>
    </row>
    <row r="951" spans="3:15" ht="15.75" customHeight="1" x14ac:dyDescent="0.25">
      <c r="C951" s="64"/>
      <c r="D951" s="64"/>
      <c r="E951" s="64"/>
      <c r="F951" s="64"/>
      <c r="G951" s="64"/>
      <c r="H951" s="64"/>
      <c r="I951" s="64"/>
      <c r="O951" s="68"/>
    </row>
    <row r="952" spans="3:15" ht="15.75" customHeight="1" x14ac:dyDescent="0.25">
      <c r="C952" s="64"/>
      <c r="D952" s="64"/>
      <c r="E952" s="64"/>
      <c r="F952" s="64"/>
      <c r="G952" s="64"/>
      <c r="H952" s="64"/>
      <c r="I952" s="64"/>
      <c r="O952" s="68"/>
    </row>
    <row r="953" spans="3:15" ht="15.75" customHeight="1" x14ac:dyDescent="0.25">
      <c r="C953" s="64"/>
      <c r="D953" s="64"/>
      <c r="E953" s="64"/>
      <c r="F953" s="64"/>
      <c r="G953" s="64"/>
      <c r="H953" s="64"/>
      <c r="I953" s="64"/>
      <c r="O953" s="68"/>
    </row>
    <row r="954" spans="3:15" ht="15.75" customHeight="1" x14ac:dyDescent="0.25">
      <c r="C954" s="64"/>
      <c r="D954" s="64"/>
      <c r="E954" s="64"/>
      <c r="F954" s="64"/>
      <c r="G954" s="64"/>
      <c r="H954" s="64"/>
      <c r="I954" s="64"/>
      <c r="O954" s="68"/>
    </row>
    <row r="955" spans="3:15" ht="15.75" customHeight="1" x14ac:dyDescent="0.25">
      <c r="C955" s="64"/>
      <c r="D955" s="64"/>
      <c r="E955" s="64"/>
      <c r="F955" s="64"/>
      <c r="G955" s="64"/>
      <c r="H955" s="64"/>
      <c r="I955" s="64"/>
      <c r="O955" s="68"/>
    </row>
    <row r="956" spans="3:15" ht="15.75" customHeight="1" x14ac:dyDescent="0.25">
      <c r="C956" s="64"/>
      <c r="D956" s="64"/>
      <c r="E956" s="64"/>
      <c r="F956" s="64"/>
      <c r="G956" s="64"/>
      <c r="H956" s="64"/>
      <c r="I956" s="64"/>
      <c r="O956" s="68"/>
    </row>
    <row r="957" spans="3:15" ht="15.75" customHeight="1" x14ac:dyDescent="0.25">
      <c r="C957" s="64"/>
      <c r="D957" s="64"/>
      <c r="E957" s="64"/>
      <c r="F957" s="64"/>
      <c r="G957" s="64"/>
      <c r="H957" s="64"/>
      <c r="I957" s="64"/>
      <c r="O957" s="68"/>
    </row>
    <row r="958" spans="3:15" ht="15.75" customHeight="1" x14ac:dyDescent="0.25">
      <c r="C958" s="64"/>
      <c r="D958" s="64"/>
      <c r="E958" s="64"/>
      <c r="F958" s="64"/>
      <c r="G958" s="64"/>
      <c r="H958" s="64"/>
      <c r="I958" s="64"/>
      <c r="O958" s="68"/>
    </row>
    <row r="959" spans="3:15" ht="15.75" customHeight="1" x14ac:dyDescent="0.25">
      <c r="C959" s="64"/>
      <c r="D959" s="64"/>
      <c r="E959" s="64"/>
      <c r="F959" s="64"/>
      <c r="G959" s="64"/>
      <c r="H959" s="64"/>
      <c r="I959" s="64"/>
      <c r="O959" s="68"/>
    </row>
    <row r="960" spans="3:15" ht="15.75" customHeight="1" x14ac:dyDescent="0.25">
      <c r="C960" s="64"/>
      <c r="D960" s="64"/>
      <c r="E960" s="64"/>
      <c r="F960" s="64"/>
      <c r="G960" s="64"/>
      <c r="H960" s="64"/>
      <c r="I960" s="64"/>
      <c r="O960" s="68"/>
    </row>
    <row r="961" spans="3:15" ht="15.75" customHeight="1" x14ac:dyDescent="0.25">
      <c r="C961" s="64"/>
      <c r="D961" s="64"/>
      <c r="E961" s="64"/>
      <c r="F961" s="64"/>
      <c r="G961" s="64"/>
      <c r="H961" s="64"/>
      <c r="I961" s="64"/>
      <c r="O961" s="68"/>
    </row>
    <row r="962" spans="3:15" ht="15.75" customHeight="1" x14ac:dyDescent="0.25">
      <c r="C962" s="64"/>
      <c r="D962" s="64"/>
      <c r="E962" s="64"/>
      <c r="F962" s="64"/>
      <c r="G962" s="64"/>
      <c r="H962" s="64"/>
      <c r="I962" s="64"/>
      <c r="O962" s="68"/>
    </row>
    <row r="963" spans="3:15" ht="15.75" customHeight="1" x14ac:dyDescent="0.25">
      <c r="C963" s="64"/>
      <c r="D963" s="64"/>
      <c r="E963" s="64"/>
      <c r="F963" s="64"/>
      <c r="G963" s="64"/>
      <c r="H963" s="64"/>
      <c r="I963" s="64"/>
      <c r="O963" s="68"/>
    </row>
    <row r="964" spans="3:15" ht="15.75" customHeight="1" x14ac:dyDescent="0.25">
      <c r="C964" s="64"/>
      <c r="D964" s="64"/>
      <c r="E964" s="64"/>
      <c r="F964" s="64"/>
      <c r="G964" s="64"/>
      <c r="H964" s="64"/>
      <c r="I964" s="64"/>
      <c r="O964" s="68"/>
    </row>
    <row r="965" spans="3:15" ht="15.75" customHeight="1" x14ac:dyDescent="0.25">
      <c r="C965" s="64"/>
      <c r="D965" s="64"/>
      <c r="E965" s="64"/>
      <c r="F965" s="64"/>
      <c r="G965" s="64"/>
      <c r="H965" s="64"/>
      <c r="I965" s="64"/>
      <c r="O965" s="68"/>
    </row>
    <row r="966" spans="3:15" ht="15.75" customHeight="1" x14ac:dyDescent="0.25">
      <c r="C966" s="64"/>
      <c r="D966" s="64"/>
      <c r="E966" s="64"/>
      <c r="F966" s="64"/>
      <c r="G966" s="64"/>
      <c r="H966" s="64"/>
      <c r="I966" s="64"/>
      <c r="O966" s="68"/>
    </row>
    <row r="967" spans="3:15" ht="15.75" customHeight="1" x14ac:dyDescent="0.25">
      <c r="C967" s="64"/>
      <c r="D967" s="64"/>
      <c r="E967" s="64"/>
      <c r="F967" s="64"/>
      <c r="G967" s="64"/>
      <c r="H967" s="64"/>
      <c r="I967" s="64"/>
      <c r="O967" s="68"/>
    </row>
    <row r="968" spans="3:15" ht="15.75" customHeight="1" x14ac:dyDescent="0.25">
      <c r="C968" s="64"/>
      <c r="D968" s="64"/>
      <c r="E968" s="64"/>
      <c r="F968" s="64"/>
      <c r="G968" s="64"/>
      <c r="H968" s="64"/>
      <c r="I968" s="64"/>
      <c r="O968" s="68"/>
    </row>
    <row r="969" spans="3:15" ht="15.75" customHeight="1" x14ac:dyDescent="0.25">
      <c r="C969" s="64"/>
      <c r="D969" s="64"/>
      <c r="E969" s="64"/>
      <c r="F969" s="64"/>
      <c r="G969" s="64"/>
      <c r="H969" s="64"/>
      <c r="I969" s="64"/>
    </row>
    <row r="970" spans="3:15" ht="15.75" customHeight="1" x14ac:dyDescent="0.25">
      <c r="C970" s="64"/>
      <c r="D970" s="64"/>
      <c r="E970" s="64"/>
      <c r="F970" s="64"/>
      <c r="G970" s="64"/>
      <c r="H970" s="64"/>
      <c r="I970" s="64"/>
    </row>
    <row r="971" spans="3:15" ht="15.75" customHeight="1" x14ac:dyDescent="0.25">
      <c r="C971" s="64"/>
      <c r="D971" s="64"/>
      <c r="E971" s="64"/>
      <c r="F971" s="64"/>
      <c r="G971" s="64"/>
      <c r="H971" s="64"/>
      <c r="I971" s="64"/>
    </row>
    <row r="972" spans="3:15" ht="15.75" customHeight="1" x14ac:dyDescent="0.25">
      <c r="C972" s="64"/>
      <c r="D972" s="64"/>
      <c r="E972" s="64"/>
      <c r="F972" s="64"/>
      <c r="G972" s="64"/>
      <c r="H972" s="64"/>
      <c r="I972" s="64"/>
    </row>
    <row r="973" spans="3:15" ht="15.75" customHeight="1" x14ac:dyDescent="0.25">
      <c r="C973" s="64"/>
      <c r="D973" s="64"/>
      <c r="E973" s="64"/>
      <c r="F973" s="64"/>
      <c r="G973" s="64"/>
      <c r="H973" s="64"/>
      <c r="I973" s="64"/>
    </row>
  </sheetData>
  <mergeCells count="14">
    <mergeCell ref="C2:C3"/>
    <mergeCell ref="D2:I2"/>
    <mergeCell ref="A35:I35"/>
    <mergeCell ref="A36:I36"/>
    <mergeCell ref="A1:J1"/>
    <mergeCell ref="A32:I32"/>
    <mergeCell ref="A33:I33"/>
    <mergeCell ref="A31:I31"/>
    <mergeCell ref="A34:I34"/>
    <mergeCell ref="J2:J3"/>
    <mergeCell ref="A29:B29"/>
    <mergeCell ref="A30:I30"/>
    <mergeCell ref="A2:A3"/>
    <mergeCell ref="B2:B3"/>
  </mergeCells>
  <phoneticPr fontId="25" type="noConversion"/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EE43B-76AB-4189-9968-39F399E62792}">
  <sheetPr>
    <tabColor theme="2"/>
  </sheetPr>
  <dimension ref="A1:K97"/>
  <sheetViews>
    <sheetView showGridLines="0" workbookViewId="0">
      <pane xSplit="1" ySplit="1" topLeftCell="B68" activePane="bottomRight" state="frozen"/>
      <selection activeCell="F18" sqref="F18"/>
      <selection pane="topRight" activeCell="F18" sqref="F18"/>
      <selection pane="bottomLeft" activeCell="F18" sqref="F18"/>
      <selection pane="bottomRight" sqref="A1:H96"/>
    </sheetView>
  </sheetViews>
  <sheetFormatPr defaultColWidth="7.75" defaultRowHeight="16.5" x14ac:dyDescent="0.3"/>
  <cols>
    <col min="1" max="1" width="6" style="128" customWidth="1"/>
    <col min="2" max="2" width="8.25" style="128" customWidth="1"/>
    <col min="3" max="3" width="9.75" style="135" customWidth="1"/>
    <col min="4" max="4" width="9.375" style="128" bestFit="1" customWidth="1"/>
    <col min="5" max="5" width="12.375" style="136" customWidth="1"/>
    <col min="6" max="7" width="12.75" style="136" customWidth="1"/>
    <col min="8" max="8" width="12.25" style="128" customWidth="1"/>
    <col min="9" max="9" width="17.375" style="128" bestFit="1" customWidth="1"/>
    <col min="10" max="10" width="8.625" style="128" bestFit="1" customWidth="1"/>
    <col min="11" max="16384" width="7.75" style="128"/>
  </cols>
  <sheetData>
    <row r="1" spans="1:11" s="177" customFormat="1" ht="33" x14ac:dyDescent="0.2">
      <c r="A1" s="145" t="s">
        <v>31</v>
      </c>
      <c r="B1" s="145" t="s">
        <v>70</v>
      </c>
      <c r="C1" s="145" t="s">
        <v>132</v>
      </c>
      <c r="D1" s="145" t="s">
        <v>297</v>
      </c>
      <c r="E1" s="123" t="s">
        <v>223</v>
      </c>
      <c r="F1" s="123" t="s">
        <v>224</v>
      </c>
      <c r="G1" s="123" t="s">
        <v>225</v>
      </c>
      <c r="H1" s="145" t="s">
        <v>227</v>
      </c>
    </row>
    <row r="2" spans="1:11" s="124" customFormat="1" ht="33" x14ac:dyDescent="0.3">
      <c r="A2" s="125">
        <v>1</v>
      </c>
      <c r="B2" s="126" t="s">
        <v>85</v>
      </c>
      <c r="C2" s="121"/>
      <c r="D2" s="126" t="s">
        <v>292</v>
      </c>
      <c r="E2" s="127">
        <v>0</v>
      </c>
      <c r="F2" s="127">
        <f>E2*10.764</f>
        <v>0</v>
      </c>
      <c r="G2" s="88">
        <f t="shared" ref="G2" si="0">F2*1.1</f>
        <v>0</v>
      </c>
      <c r="H2" s="126" t="s">
        <v>292</v>
      </c>
    </row>
    <row r="3" spans="1:11" x14ac:dyDescent="0.3">
      <c r="A3" s="125">
        <v>2</v>
      </c>
      <c r="B3" s="126" t="s">
        <v>29</v>
      </c>
      <c r="C3" s="126">
        <v>1</v>
      </c>
      <c r="D3" s="126" t="s">
        <v>76</v>
      </c>
      <c r="E3" s="127">
        <v>54.96</v>
      </c>
      <c r="F3" s="127">
        <f>E3*10.764</f>
        <v>591.58943999999997</v>
      </c>
      <c r="G3" s="88">
        <f t="shared" ref="G3:G13" si="1">F3*1.1</f>
        <v>650.74838399999999</v>
      </c>
      <c r="H3" s="126" t="s">
        <v>65</v>
      </c>
    </row>
    <row r="4" spans="1:11" x14ac:dyDescent="0.3">
      <c r="A4" s="125">
        <v>3</v>
      </c>
      <c r="B4" s="126" t="s">
        <v>29</v>
      </c>
      <c r="C4" s="126">
        <v>2</v>
      </c>
      <c r="D4" s="126" t="s">
        <v>76</v>
      </c>
      <c r="E4" s="127">
        <v>61.17</v>
      </c>
      <c r="F4" s="127">
        <f t="shared" ref="F4:F67" si="2">E4*10.764</f>
        <v>658.43387999999993</v>
      </c>
      <c r="G4" s="88">
        <f t="shared" si="1"/>
        <v>724.27726799999994</v>
      </c>
      <c r="H4" s="126" t="s">
        <v>65</v>
      </c>
    </row>
    <row r="5" spans="1:11" x14ac:dyDescent="0.3">
      <c r="A5" s="125">
        <v>4</v>
      </c>
      <c r="B5" s="126" t="s">
        <v>29</v>
      </c>
      <c r="C5" s="126">
        <v>3</v>
      </c>
      <c r="D5" s="126" t="s">
        <v>76</v>
      </c>
      <c r="E5" s="127">
        <v>11.58</v>
      </c>
      <c r="F5" s="127">
        <f t="shared" si="2"/>
        <v>124.64711999999999</v>
      </c>
      <c r="G5" s="88">
        <f t="shared" si="1"/>
        <v>137.11183199999999</v>
      </c>
      <c r="H5" s="126" t="s">
        <v>65</v>
      </c>
    </row>
    <row r="6" spans="1:11" x14ac:dyDescent="0.3">
      <c r="A6" s="125">
        <v>5</v>
      </c>
      <c r="B6" s="126" t="s">
        <v>29</v>
      </c>
      <c r="C6" s="126">
        <v>4</v>
      </c>
      <c r="D6" s="126" t="s">
        <v>76</v>
      </c>
      <c r="E6" s="127">
        <v>11.5</v>
      </c>
      <c r="F6" s="127">
        <f t="shared" si="2"/>
        <v>123.78599999999999</v>
      </c>
      <c r="G6" s="88">
        <f t="shared" si="1"/>
        <v>136.16460000000001</v>
      </c>
      <c r="H6" s="126" t="s">
        <v>65</v>
      </c>
    </row>
    <row r="7" spans="1:11" x14ac:dyDescent="0.3">
      <c r="A7" s="125">
        <v>6</v>
      </c>
      <c r="B7" s="126" t="s">
        <v>29</v>
      </c>
      <c r="C7" s="126">
        <v>5</v>
      </c>
      <c r="D7" s="126" t="s">
        <v>76</v>
      </c>
      <c r="E7" s="127">
        <v>18.61</v>
      </c>
      <c r="F7" s="127">
        <f t="shared" si="2"/>
        <v>200.31803999999997</v>
      </c>
      <c r="G7" s="88">
        <f t="shared" si="1"/>
        <v>220.34984399999999</v>
      </c>
      <c r="H7" s="126" t="s">
        <v>65</v>
      </c>
    </row>
    <row r="8" spans="1:11" ht="33" x14ac:dyDescent="0.3">
      <c r="A8" s="125">
        <v>7</v>
      </c>
      <c r="B8" s="126" t="s">
        <v>29</v>
      </c>
      <c r="C8" s="126">
        <v>6</v>
      </c>
      <c r="D8" s="126" t="s">
        <v>291</v>
      </c>
      <c r="E8" s="127">
        <v>11.35</v>
      </c>
      <c r="F8" s="127">
        <f t="shared" si="2"/>
        <v>122.17139999999999</v>
      </c>
      <c r="G8" s="88">
        <f t="shared" si="1"/>
        <v>134.38854000000001</v>
      </c>
      <c r="H8" s="126" t="s">
        <v>291</v>
      </c>
    </row>
    <row r="9" spans="1:11" x14ac:dyDescent="0.3">
      <c r="A9" s="125">
        <v>8</v>
      </c>
      <c r="B9" s="126" t="s">
        <v>86</v>
      </c>
      <c r="C9" s="126">
        <v>101</v>
      </c>
      <c r="D9" s="126" t="s">
        <v>229</v>
      </c>
      <c r="E9" s="127">
        <v>40.200000000000003</v>
      </c>
      <c r="F9" s="127">
        <f t="shared" si="2"/>
        <v>432.71280000000002</v>
      </c>
      <c r="G9" s="88">
        <f t="shared" si="1"/>
        <v>475.98408000000006</v>
      </c>
      <c r="H9" s="126" t="s">
        <v>65</v>
      </c>
    </row>
    <row r="10" spans="1:11" x14ac:dyDescent="0.3">
      <c r="A10" s="125">
        <v>9</v>
      </c>
      <c r="B10" s="126" t="s">
        <v>86</v>
      </c>
      <c r="C10" s="126">
        <v>102</v>
      </c>
      <c r="D10" s="126" t="s">
        <v>229</v>
      </c>
      <c r="E10" s="127">
        <v>40.6</v>
      </c>
      <c r="F10" s="127">
        <f t="shared" si="2"/>
        <v>437.01839999999999</v>
      </c>
      <c r="G10" s="88">
        <f t="shared" si="1"/>
        <v>480.72024000000005</v>
      </c>
      <c r="H10" s="126" t="s">
        <v>65</v>
      </c>
    </row>
    <row r="11" spans="1:11" x14ac:dyDescent="0.3">
      <c r="A11" s="125">
        <v>10</v>
      </c>
      <c r="B11" s="126" t="s">
        <v>86</v>
      </c>
      <c r="C11" s="126" t="s">
        <v>228</v>
      </c>
      <c r="D11" s="126" t="s">
        <v>230</v>
      </c>
      <c r="E11" s="127">
        <v>78.400000000000006</v>
      </c>
      <c r="F11" s="127">
        <f t="shared" si="2"/>
        <v>843.89760000000001</v>
      </c>
      <c r="G11" s="88">
        <f t="shared" si="1"/>
        <v>928.28736000000004</v>
      </c>
      <c r="H11" s="126" t="s">
        <v>65</v>
      </c>
    </row>
    <row r="12" spans="1:11" x14ac:dyDescent="0.3">
      <c r="A12" s="125">
        <v>11</v>
      </c>
      <c r="B12" s="126" t="s">
        <v>86</v>
      </c>
      <c r="C12" s="126">
        <v>105</v>
      </c>
      <c r="D12" s="126" t="s">
        <v>229</v>
      </c>
      <c r="E12" s="127">
        <v>38.4</v>
      </c>
      <c r="F12" s="127">
        <f t="shared" si="2"/>
        <v>413.33759999999995</v>
      </c>
      <c r="G12" s="88">
        <f t="shared" si="1"/>
        <v>454.67135999999999</v>
      </c>
      <c r="H12" s="126" t="s">
        <v>65</v>
      </c>
    </row>
    <row r="13" spans="1:11" x14ac:dyDescent="0.3">
      <c r="A13" s="125">
        <v>12</v>
      </c>
      <c r="B13" s="126" t="s">
        <v>87</v>
      </c>
      <c r="C13" s="126">
        <v>201</v>
      </c>
      <c r="D13" s="126" t="s">
        <v>229</v>
      </c>
      <c r="E13" s="127">
        <v>40.200000000000003</v>
      </c>
      <c r="F13" s="127">
        <f t="shared" si="2"/>
        <v>432.71280000000002</v>
      </c>
      <c r="G13" s="88">
        <f t="shared" si="1"/>
        <v>475.98408000000006</v>
      </c>
      <c r="H13" s="126" t="s">
        <v>65</v>
      </c>
    </row>
    <row r="14" spans="1:11" x14ac:dyDescent="0.3">
      <c r="A14" s="125">
        <v>13</v>
      </c>
      <c r="B14" s="126" t="s">
        <v>87</v>
      </c>
      <c r="C14" s="129">
        <v>202</v>
      </c>
      <c r="D14" s="126" t="s">
        <v>229</v>
      </c>
      <c r="E14" s="127">
        <v>40.6</v>
      </c>
      <c r="F14" s="127">
        <f t="shared" si="2"/>
        <v>437.01839999999999</v>
      </c>
      <c r="G14" s="88">
        <f t="shared" ref="G14:G20" si="3">F14*1.1</f>
        <v>480.72024000000005</v>
      </c>
      <c r="H14" s="126" t="s">
        <v>65</v>
      </c>
      <c r="I14" s="130"/>
      <c r="J14" s="131"/>
      <c r="K14" s="87"/>
    </row>
    <row r="15" spans="1:11" x14ac:dyDescent="0.3">
      <c r="A15" s="125">
        <v>14</v>
      </c>
      <c r="B15" s="126" t="s">
        <v>87</v>
      </c>
      <c r="C15" s="129" t="s">
        <v>231</v>
      </c>
      <c r="D15" s="129" t="s">
        <v>230</v>
      </c>
      <c r="E15" s="127">
        <v>78.400000000000006</v>
      </c>
      <c r="F15" s="127">
        <f t="shared" si="2"/>
        <v>843.89760000000001</v>
      </c>
      <c r="G15" s="88">
        <f t="shared" si="3"/>
        <v>928.28736000000004</v>
      </c>
      <c r="H15" s="126" t="s">
        <v>65</v>
      </c>
      <c r="I15" s="130"/>
      <c r="J15" s="131"/>
      <c r="K15" s="87"/>
    </row>
    <row r="16" spans="1:11" x14ac:dyDescent="0.3">
      <c r="A16" s="125">
        <v>15</v>
      </c>
      <c r="B16" s="126" t="s">
        <v>87</v>
      </c>
      <c r="C16" s="129">
        <v>205</v>
      </c>
      <c r="D16" s="129" t="s">
        <v>229</v>
      </c>
      <c r="E16" s="127">
        <v>38.4</v>
      </c>
      <c r="F16" s="127">
        <f t="shared" si="2"/>
        <v>413.33759999999995</v>
      </c>
      <c r="G16" s="88">
        <f t="shared" si="3"/>
        <v>454.67135999999999</v>
      </c>
      <c r="H16" s="126" t="s">
        <v>65</v>
      </c>
      <c r="I16" s="130"/>
      <c r="J16" s="131"/>
      <c r="K16" s="87"/>
    </row>
    <row r="17" spans="1:11" x14ac:dyDescent="0.3">
      <c r="A17" s="125">
        <v>16</v>
      </c>
      <c r="B17" s="129" t="s">
        <v>88</v>
      </c>
      <c r="C17" s="129" t="s">
        <v>233</v>
      </c>
      <c r="D17" s="129" t="s">
        <v>230</v>
      </c>
      <c r="E17" s="132">
        <v>81.55</v>
      </c>
      <c r="F17" s="127">
        <f t="shared" si="2"/>
        <v>877.80419999999992</v>
      </c>
      <c r="G17" s="88">
        <f t="shared" si="3"/>
        <v>965.58461999999997</v>
      </c>
      <c r="H17" s="126" t="s">
        <v>65</v>
      </c>
      <c r="I17" s="130"/>
      <c r="J17" s="131"/>
      <c r="K17" s="87"/>
    </row>
    <row r="18" spans="1:11" x14ac:dyDescent="0.3">
      <c r="A18" s="125">
        <v>17</v>
      </c>
      <c r="B18" s="129" t="s">
        <v>88</v>
      </c>
      <c r="C18" s="129" t="s">
        <v>232</v>
      </c>
      <c r="D18" s="129" t="s">
        <v>230</v>
      </c>
      <c r="E18" s="132">
        <v>78.400000000000006</v>
      </c>
      <c r="F18" s="127">
        <f t="shared" si="2"/>
        <v>843.89760000000001</v>
      </c>
      <c r="G18" s="88">
        <f t="shared" si="3"/>
        <v>928.28736000000004</v>
      </c>
      <c r="H18" s="126" t="s">
        <v>65</v>
      </c>
      <c r="I18" s="130"/>
      <c r="J18" s="131"/>
      <c r="K18" s="87"/>
    </row>
    <row r="19" spans="1:11" x14ac:dyDescent="0.3">
      <c r="A19" s="125">
        <v>18</v>
      </c>
      <c r="B19" s="129" t="s">
        <v>88</v>
      </c>
      <c r="C19" s="129">
        <v>305</v>
      </c>
      <c r="D19" s="129" t="s">
        <v>229</v>
      </c>
      <c r="E19" s="132">
        <v>38.4</v>
      </c>
      <c r="F19" s="127">
        <f t="shared" si="2"/>
        <v>413.33759999999995</v>
      </c>
      <c r="G19" s="88">
        <f t="shared" si="3"/>
        <v>454.67135999999999</v>
      </c>
      <c r="H19" s="126" t="s">
        <v>65</v>
      </c>
      <c r="I19" s="130"/>
      <c r="J19" s="131"/>
      <c r="K19" s="87"/>
    </row>
    <row r="20" spans="1:11" x14ac:dyDescent="0.3">
      <c r="A20" s="125">
        <v>19</v>
      </c>
      <c r="B20" s="129" t="s">
        <v>89</v>
      </c>
      <c r="C20" s="129">
        <v>401</v>
      </c>
      <c r="D20" s="129" t="s">
        <v>229</v>
      </c>
      <c r="E20" s="132">
        <v>40.200000000000003</v>
      </c>
      <c r="F20" s="127">
        <f t="shared" si="2"/>
        <v>432.71280000000002</v>
      </c>
      <c r="G20" s="88">
        <f t="shared" si="3"/>
        <v>475.98408000000006</v>
      </c>
      <c r="H20" s="126" t="s">
        <v>65</v>
      </c>
      <c r="I20" s="130"/>
      <c r="J20" s="131"/>
      <c r="K20" s="87"/>
    </row>
    <row r="21" spans="1:11" x14ac:dyDescent="0.3">
      <c r="A21" s="125">
        <v>20</v>
      </c>
      <c r="B21" s="129" t="s">
        <v>89</v>
      </c>
      <c r="C21" s="129">
        <v>402</v>
      </c>
      <c r="D21" s="129" t="s">
        <v>229</v>
      </c>
      <c r="E21" s="132">
        <v>40.6</v>
      </c>
      <c r="F21" s="127">
        <f t="shared" si="2"/>
        <v>437.01839999999999</v>
      </c>
      <c r="G21" s="88">
        <f t="shared" ref="G21:G51" si="4">F21*1.1</f>
        <v>480.72024000000005</v>
      </c>
      <c r="H21" s="126" t="s">
        <v>65</v>
      </c>
      <c r="I21" s="130"/>
      <c r="J21" s="131"/>
      <c r="K21" s="87"/>
    </row>
    <row r="22" spans="1:11" x14ac:dyDescent="0.3">
      <c r="A22" s="125">
        <v>21</v>
      </c>
      <c r="B22" s="129" t="s">
        <v>89</v>
      </c>
      <c r="C22" s="129">
        <v>403</v>
      </c>
      <c r="D22" s="129" t="s">
        <v>229</v>
      </c>
      <c r="E22" s="132">
        <v>38.799999999999997</v>
      </c>
      <c r="F22" s="127">
        <f t="shared" si="2"/>
        <v>417.64319999999992</v>
      </c>
      <c r="G22" s="88">
        <f t="shared" si="4"/>
        <v>459.40751999999998</v>
      </c>
      <c r="H22" s="126" t="s">
        <v>65</v>
      </c>
      <c r="I22" s="130"/>
      <c r="J22" s="131"/>
      <c r="K22" s="87"/>
    </row>
    <row r="23" spans="1:11" x14ac:dyDescent="0.3">
      <c r="A23" s="125">
        <v>22</v>
      </c>
      <c r="B23" s="129" t="s">
        <v>89</v>
      </c>
      <c r="C23" s="129">
        <v>404</v>
      </c>
      <c r="D23" s="129" t="s">
        <v>229</v>
      </c>
      <c r="E23" s="132">
        <v>38.9</v>
      </c>
      <c r="F23" s="127">
        <f t="shared" si="2"/>
        <v>418.71959999999996</v>
      </c>
      <c r="G23" s="88">
        <f t="shared" si="4"/>
        <v>460.59156000000002</v>
      </c>
      <c r="H23" s="126" t="s">
        <v>65</v>
      </c>
      <c r="I23" s="130"/>
      <c r="J23" s="131"/>
      <c r="K23" s="87"/>
    </row>
    <row r="24" spans="1:11" x14ac:dyDescent="0.3">
      <c r="A24" s="125">
        <v>23</v>
      </c>
      <c r="B24" s="129" t="s">
        <v>89</v>
      </c>
      <c r="C24" s="129">
        <v>405</v>
      </c>
      <c r="D24" s="129" t="s">
        <v>229</v>
      </c>
      <c r="E24" s="132">
        <v>38.4</v>
      </c>
      <c r="F24" s="127">
        <f t="shared" si="2"/>
        <v>413.33759999999995</v>
      </c>
      <c r="G24" s="88">
        <f t="shared" si="4"/>
        <v>454.67135999999999</v>
      </c>
      <c r="H24" s="126" t="s">
        <v>65</v>
      </c>
      <c r="I24" s="130"/>
      <c r="J24" s="131"/>
      <c r="K24" s="87"/>
    </row>
    <row r="25" spans="1:11" x14ac:dyDescent="0.3">
      <c r="A25" s="125">
        <v>24</v>
      </c>
      <c r="B25" s="129" t="s">
        <v>90</v>
      </c>
      <c r="C25" s="129">
        <v>501</v>
      </c>
      <c r="D25" s="129" t="s">
        <v>229</v>
      </c>
      <c r="E25" s="132">
        <v>40.200000000000003</v>
      </c>
      <c r="F25" s="127">
        <f t="shared" si="2"/>
        <v>432.71280000000002</v>
      </c>
      <c r="G25" s="88">
        <f t="shared" si="4"/>
        <v>475.98408000000006</v>
      </c>
      <c r="H25" s="126" t="s">
        <v>65</v>
      </c>
      <c r="I25" s="130"/>
      <c r="J25" s="131"/>
      <c r="K25" s="87"/>
    </row>
    <row r="26" spans="1:11" x14ac:dyDescent="0.3">
      <c r="A26" s="125">
        <v>25</v>
      </c>
      <c r="B26" s="129" t="s">
        <v>90</v>
      </c>
      <c r="C26" s="129">
        <v>502</v>
      </c>
      <c r="D26" s="129" t="s">
        <v>229</v>
      </c>
      <c r="E26" s="132">
        <v>40.6</v>
      </c>
      <c r="F26" s="127">
        <f t="shared" si="2"/>
        <v>437.01839999999999</v>
      </c>
      <c r="G26" s="88">
        <f t="shared" si="4"/>
        <v>480.72024000000005</v>
      </c>
      <c r="H26" s="126" t="s">
        <v>65</v>
      </c>
      <c r="I26" s="130"/>
      <c r="J26" s="131"/>
      <c r="K26" s="87"/>
    </row>
    <row r="27" spans="1:11" x14ac:dyDescent="0.3">
      <c r="A27" s="125">
        <v>26</v>
      </c>
      <c r="B27" s="129" t="s">
        <v>90</v>
      </c>
      <c r="C27" s="129">
        <v>503</v>
      </c>
      <c r="D27" s="129" t="s">
        <v>229</v>
      </c>
      <c r="E27" s="132">
        <v>38.799999999999997</v>
      </c>
      <c r="F27" s="127">
        <f t="shared" si="2"/>
        <v>417.64319999999992</v>
      </c>
      <c r="G27" s="88">
        <f t="shared" si="4"/>
        <v>459.40751999999998</v>
      </c>
      <c r="H27" s="126" t="s">
        <v>65</v>
      </c>
      <c r="I27" s="130"/>
      <c r="J27" s="131"/>
      <c r="K27" s="87"/>
    </row>
    <row r="28" spans="1:11" x14ac:dyDescent="0.3">
      <c r="A28" s="125">
        <v>27</v>
      </c>
      <c r="B28" s="129" t="s">
        <v>90</v>
      </c>
      <c r="C28" s="129">
        <v>504</v>
      </c>
      <c r="D28" s="129" t="s">
        <v>229</v>
      </c>
      <c r="E28" s="132">
        <v>38.9</v>
      </c>
      <c r="F28" s="127">
        <f t="shared" si="2"/>
        <v>418.71959999999996</v>
      </c>
      <c r="G28" s="88">
        <f t="shared" si="4"/>
        <v>460.59156000000002</v>
      </c>
      <c r="H28" s="126" t="s">
        <v>65</v>
      </c>
      <c r="I28" s="130"/>
      <c r="J28" s="131"/>
      <c r="K28" s="87"/>
    </row>
    <row r="29" spans="1:11" x14ac:dyDescent="0.3">
      <c r="A29" s="125">
        <v>28</v>
      </c>
      <c r="B29" s="129" t="s">
        <v>90</v>
      </c>
      <c r="C29" s="129">
        <v>505</v>
      </c>
      <c r="D29" s="129" t="s">
        <v>229</v>
      </c>
      <c r="E29" s="132">
        <v>38.4</v>
      </c>
      <c r="F29" s="127">
        <f t="shared" si="2"/>
        <v>413.33759999999995</v>
      </c>
      <c r="G29" s="88">
        <f t="shared" si="4"/>
        <v>454.67135999999999</v>
      </c>
      <c r="H29" s="126" t="s">
        <v>65</v>
      </c>
      <c r="I29" s="130"/>
      <c r="J29" s="131"/>
      <c r="K29" s="87"/>
    </row>
    <row r="30" spans="1:11" x14ac:dyDescent="0.3">
      <c r="A30" s="125">
        <v>29</v>
      </c>
      <c r="B30" s="125" t="s">
        <v>91</v>
      </c>
      <c r="C30" s="129">
        <v>601</v>
      </c>
      <c r="D30" s="129" t="s">
        <v>229</v>
      </c>
      <c r="E30" s="132">
        <v>40.200000000000003</v>
      </c>
      <c r="F30" s="127">
        <f t="shared" si="2"/>
        <v>432.71280000000002</v>
      </c>
      <c r="G30" s="88">
        <f t="shared" si="4"/>
        <v>475.98408000000006</v>
      </c>
      <c r="H30" s="126" t="s">
        <v>65</v>
      </c>
      <c r="I30" s="130"/>
      <c r="J30" s="131"/>
      <c r="K30" s="87"/>
    </row>
    <row r="31" spans="1:11" x14ac:dyDescent="0.3">
      <c r="A31" s="125">
        <v>30</v>
      </c>
      <c r="B31" s="125" t="s">
        <v>91</v>
      </c>
      <c r="C31" s="129">
        <v>602</v>
      </c>
      <c r="D31" s="129" t="s">
        <v>229</v>
      </c>
      <c r="E31" s="132">
        <v>40.6</v>
      </c>
      <c r="F31" s="127">
        <f t="shared" si="2"/>
        <v>437.01839999999999</v>
      </c>
      <c r="G31" s="88">
        <f t="shared" si="4"/>
        <v>480.72024000000005</v>
      </c>
      <c r="H31" s="126" t="s">
        <v>65</v>
      </c>
      <c r="I31" s="130"/>
      <c r="J31" s="131"/>
      <c r="K31" s="87"/>
    </row>
    <row r="32" spans="1:11" x14ac:dyDescent="0.3">
      <c r="A32" s="125">
        <v>31</v>
      </c>
      <c r="B32" s="125" t="s">
        <v>91</v>
      </c>
      <c r="C32" s="129" t="s">
        <v>234</v>
      </c>
      <c r="D32" s="129" t="s">
        <v>237</v>
      </c>
      <c r="E32" s="132">
        <v>55.4</v>
      </c>
      <c r="F32" s="127">
        <f t="shared" si="2"/>
        <v>596.32559999999989</v>
      </c>
      <c r="G32" s="88">
        <f t="shared" si="4"/>
        <v>655.95815999999991</v>
      </c>
      <c r="H32" s="126" t="s">
        <v>65</v>
      </c>
      <c r="I32" s="130"/>
      <c r="J32" s="131"/>
      <c r="K32" s="87"/>
    </row>
    <row r="33" spans="1:11" x14ac:dyDescent="0.3">
      <c r="A33" s="125">
        <v>32</v>
      </c>
      <c r="B33" s="125" t="s">
        <v>91</v>
      </c>
      <c r="C33" s="129">
        <v>605</v>
      </c>
      <c r="D33" s="129" t="s">
        <v>230</v>
      </c>
      <c r="E33" s="132">
        <v>60.7</v>
      </c>
      <c r="F33" s="127">
        <f t="shared" si="2"/>
        <v>653.37479999999994</v>
      </c>
      <c r="G33" s="88">
        <f t="shared" si="4"/>
        <v>718.71227999999996</v>
      </c>
      <c r="H33" s="126" t="s">
        <v>65</v>
      </c>
      <c r="I33" s="130"/>
      <c r="J33" s="131"/>
      <c r="K33" s="87"/>
    </row>
    <row r="34" spans="1:11" x14ac:dyDescent="0.3">
      <c r="A34" s="125">
        <v>33</v>
      </c>
      <c r="B34" s="125" t="s">
        <v>92</v>
      </c>
      <c r="C34" s="129">
        <v>701</v>
      </c>
      <c r="D34" s="129" t="s">
        <v>229</v>
      </c>
      <c r="E34" s="132">
        <v>40.200000000000003</v>
      </c>
      <c r="F34" s="127">
        <f t="shared" si="2"/>
        <v>432.71280000000002</v>
      </c>
      <c r="G34" s="88">
        <f t="shared" si="4"/>
        <v>475.98408000000006</v>
      </c>
      <c r="H34" s="126" t="s">
        <v>65</v>
      </c>
      <c r="I34" s="130"/>
      <c r="J34" s="131"/>
      <c r="K34" s="87"/>
    </row>
    <row r="35" spans="1:11" x14ac:dyDescent="0.3">
      <c r="A35" s="125">
        <v>34</v>
      </c>
      <c r="B35" s="125" t="s">
        <v>92</v>
      </c>
      <c r="C35" s="129">
        <v>702</v>
      </c>
      <c r="D35" s="129" t="s">
        <v>229</v>
      </c>
      <c r="E35" s="132">
        <v>40.6</v>
      </c>
      <c r="F35" s="127">
        <f t="shared" si="2"/>
        <v>437.01839999999999</v>
      </c>
      <c r="G35" s="88">
        <f t="shared" si="4"/>
        <v>480.72024000000005</v>
      </c>
      <c r="H35" s="126" t="s">
        <v>65</v>
      </c>
      <c r="I35" s="130"/>
      <c r="J35" s="131"/>
      <c r="K35" s="87"/>
    </row>
    <row r="36" spans="1:11" x14ac:dyDescent="0.3">
      <c r="A36" s="125">
        <v>35</v>
      </c>
      <c r="B36" s="125" t="s">
        <v>92</v>
      </c>
      <c r="C36" s="129" t="s">
        <v>235</v>
      </c>
      <c r="D36" s="129" t="s">
        <v>237</v>
      </c>
      <c r="E36" s="132">
        <v>55.4</v>
      </c>
      <c r="F36" s="127">
        <f t="shared" si="2"/>
        <v>596.32559999999989</v>
      </c>
      <c r="G36" s="88">
        <f t="shared" si="4"/>
        <v>655.95815999999991</v>
      </c>
      <c r="H36" s="126" t="s">
        <v>65</v>
      </c>
      <c r="I36" s="130"/>
      <c r="J36" s="131"/>
      <c r="K36" s="87"/>
    </row>
    <row r="37" spans="1:11" x14ac:dyDescent="0.3">
      <c r="A37" s="125">
        <v>36</v>
      </c>
      <c r="B37" s="125" t="s">
        <v>92</v>
      </c>
      <c r="C37" s="129">
        <v>705</v>
      </c>
      <c r="D37" s="129" t="s">
        <v>230</v>
      </c>
      <c r="E37" s="132">
        <v>60.7</v>
      </c>
      <c r="F37" s="127">
        <f t="shared" si="2"/>
        <v>653.37479999999994</v>
      </c>
      <c r="G37" s="88">
        <f t="shared" si="4"/>
        <v>718.71227999999996</v>
      </c>
      <c r="H37" s="126" t="s">
        <v>65</v>
      </c>
      <c r="I37" s="130"/>
      <c r="J37" s="131"/>
      <c r="K37" s="87"/>
    </row>
    <row r="38" spans="1:11" x14ac:dyDescent="0.3">
      <c r="A38" s="125">
        <v>37</v>
      </c>
      <c r="B38" s="125" t="s">
        <v>93</v>
      </c>
      <c r="C38" s="129">
        <v>801</v>
      </c>
      <c r="D38" s="129" t="s">
        <v>229</v>
      </c>
      <c r="E38" s="132">
        <v>52.25</v>
      </c>
      <c r="F38" s="127">
        <f t="shared" si="2"/>
        <v>562.41899999999998</v>
      </c>
      <c r="G38" s="88">
        <f t="shared" si="4"/>
        <v>618.66090000000008</v>
      </c>
      <c r="H38" s="126" t="s">
        <v>65</v>
      </c>
      <c r="I38" s="130"/>
      <c r="J38" s="131"/>
      <c r="K38" s="87"/>
    </row>
    <row r="39" spans="1:11" x14ac:dyDescent="0.3">
      <c r="A39" s="125">
        <v>38</v>
      </c>
      <c r="B39" s="125" t="s">
        <v>93</v>
      </c>
      <c r="C39" s="129" t="s">
        <v>236</v>
      </c>
      <c r="D39" s="129" t="s">
        <v>72</v>
      </c>
      <c r="E39" s="132">
        <v>0</v>
      </c>
      <c r="F39" s="127">
        <f t="shared" si="2"/>
        <v>0</v>
      </c>
      <c r="G39" s="88">
        <f t="shared" si="4"/>
        <v>0</v>
      </c>
      <c r="H39" s="125" t="s">
        <v>72</v>
      </c>
      <c r="I39" s="130"/>
      <c r="J39" s="131"/>
      <c r="K39" s="87"/>
    </row>
    <row r="40" spans="1:11" x14ac:dyDescent="0.3">
      <c r="A40" s="125">
        <v>39</v>
      </c>
      <c r="B40" s="125" t="s">
        <v>93</v>
      </c>
      <c r="C40" s="129">
        <v>804</v>
      </c>
      <c r="D40" s="129" t="s">
        <v>237</v>
      </c>
      <c r="E40" s="132">
        <v>55.2</v>
      </c>
      <c r="F40" s="127">
        <f t="shared" si="2"/>
        <v>594.17279999999994</v>
      </c>
      <c r="G40" s="88">
        <f t="shared" si="4"/>
        <v>653.59007999999994</v>
      </c>
      <c r="H40" s="125" t="s">
        <v>65</v>
      </c>
      <c r="I40" s="130"/>
      <c r="J40" s="131"/>
      <c r="K40" s="87"/>
    </row>
    <row r="41" spans="1:11" x14ac:dyDescent="0.3">
      <c r="A41" s="125">
        <v>40</v>
      </c>
      <c r="B41" s="125" t="s">
        <v>93</v>
      </c>
      <c r="C41" s="129">
        <v>805</v>
      </c>
      <c r="D41" s="129" t="s">
        <v>229</v>
      </c>
      <c r="E41" s="132">
        <v>38.4</v>
      </c>
      <c r="F41" s="127">
        <f t="shared" si="2"/>
        <v>413.33759999999995</v>
      </c>
      <c r="G41" s="88">
        <f t="shared" si="4"/>
        <v>454.67135999999999</v>
      </c>
      <c r="H41" s="125" t="s">
        <v>65</v>
      </c>
      <c r="I41" s="130"/>
      <c r="J41" s="131"/>
      <c r="K41" s="87"/>
    </row>
    <row r="42" spans="1:11" x14ac:dyDescent="0.3">
      <c r="A42" s="125">
        <v>41</v>
      </c>
      <c r="B42" s="125" t="s">
        <v>94</v>
      </c>
      <c r="C42" s="129">
        <v>901</v>
      </c>
      <c r="D42" s="129" t="s">
        <v>229</v>
      </c>
      <c r="E42" s="132">
        <v>52.3</v>
      </c>
      <c r="F42" s="127">
        <f t="shared" si="2"/>
        <v>562.95719999999994</v>
      </c>
      <c r="G42" s="88">
        <f t="shared" si="4"/>
        <v>619.25292000000002</v>
      </c>
      <c r="H42" s="125" t="s">
        <v>65</v>
      </c>
      <c r="I42" s="130"/>
      <c r="J42" s="131"/>
      <c r="K42" s="87"/>
    </row>
    <row r="43" spans="1:11" x14ac:dyDescent="0.3">
      <c r="A43" s="125">
        <v>42</v>
      </c>
      <c r="B43" s="125" t="s">
        <v>94</v>
      </c>
      <c r="C43" s="129">
        <v>902</v>
      </c>
      <c r="D43" s="129" t="s">
        <v>229</v>
      </c>
      <c r="E43" s="132">
        <v>46.7</v>
      </c>
      <c r="F43" s="127">
        <f t="shared" si="2"/>
        <v>502.67880000000002</v>
      </c>
      <c r="G43" s="88">
        <f t="shared" si="4"/>
        <v>552.94668000000001</v>
      </c>
      <c r="H43" s="125" t="s">
        <v>65</v>
      </c>
      <c r="I43" s="130"/>
      <c r="J43" s="131"/>
      <c r="K43" s="87"/>
    </row>
    <row r="44" spans="1:11" x14ac:dyDescent="0.3">
      <c r="A44" s="125">
        <v>43</v>
      </c>
      <c r="B44" s="125" t="s">
        <v>94</v>
      </c>
      <c r="C44" s="129" t="s">
        <v>238</v>
      </c>
      <c r="D44" s="129" t="s">
        <v>230</v>
      </c>
      <c r="E44" s="132">
        <v>78.400000000000006</v>
      </c>
      <c r="F44" s="127">
        <f t="shared" si="2"/>
        <v>843.89760000000001</v>
      </c>
      <c r="G44" s="88">
        <f t="shared" si="4"/>
        <v>928.28736000000004</v>
      </c>
      <c r="H44" s="125" t="s">
        <v>65</v>
      </c>
      <c r="I44" s="130"/>
      <c r="J44" s="131"/>
      <c r="K44" s="87"/>
    </row>
    <row r="45" spans="1:11" x14ac:dyDescent="0.3">
      <c r="A45" s="125">
        <v>44</v>
      </c>
      <c r="B45" s="125" t="s">
        <v>94</v>
      </c>
      <c r="C45" s="129">
        <v>905</v>
      </c>
      <c r="D45" s="129" t="s">
        <v>229</v>
      </c>
      <c r="E45" s="132">
        <v>38.4</v>
      </c>
      <c r="F45" s="127">
        <f t="shared" si="2"/>
        <v>413.33759999999995</v>
      </c>
      <c r="G45" s="88">
        <f t="shared" si="4"/>
        <v>454.67135999999999</v>
      </c>
      <c r="H45" s="125" t="s">
        <v>65</v>
      </c>
      <c r="I45" s="130"/>
      <c r="J45" s="131"/>
      <c r="K45" s="87"/>
    </row>
    <row r="46" spans="1:11" x14ac:dyDescent="0.3">
      <c r="A46" s="125">
        <v>45</v>
      </c>
      <c r="B46" s="125" t="s">
        <v>95</v>
      </c>
      <c r="C46" s="129" t="s">
        <v>239</v>
      </c>
      <c r="D46" s="129" t="s">
        <v>230</v>
      </c>
      <c r="E46" s="132">
        <v>102.9</v>
      </c>
      <c r="F46" s="127">
        <f t="shared" si="2"/>
        <v>1107.6156000000001</v>
      </c>
      <c r="G46" s="88">
        <f t="shared" si="4"/>
        <v>1218.3771600000002</v>
      </c>
      <c r="H46" s="125" t="s">
        <v>65</v>
      </c>
      <c r="I46" s="130"/>
      <c r="J46" s="131"/>
      <c r="K46" s="87"/>
    </row>
    <row r="47" spans="1:11" x14ac:dyDescent="0.3">
      <c r="A47" s="125">
        <v>46</v>
      </c>
      <c r="B47" s="125" t="s">
        <v>95</v>
      </c>
      <c r="C47" s="129" t="s">
        <v>240</v>
      </c>
      <c r="D47" s="129" t="s">
        <v>237</v>
      </c>
      <c r="E47" s="132">
        <v>65.2</v>
      </c>
      <c r="F47" s="127">
        <f t="shared" si="2"/>
        <v>701.81280000000004</v>
      </c>
      <c r="G47" s="88">
        <f t="shared" si="4"/>
        <v>771.99408000000005</v>
      </c>
      <c r="H47" s="125" t="s">
        <v>65</v>
      </c>
      <c r="I47" s="130"/>
      <c r="J47" s="131"/>
      <c r="K47" s="87"/>
    </row>
    <row r="48" spans="1:11" x14ac:dyDescent="0.3">
      <c r="A48" s="125">
        <v>47</v>
      </c>
      <c r="B48" s="125" t="s">
        <v>95</v>
      </c>
      <c r="C48" s="129">
        <v>1005</v>
      </c>
      <c r="D48" s="129" t="s">
        <v>237</v>
      </c>
      <c r="E48" s="132">
        <v>51.7</v>
      </c>
      <c r="F48" s="127">
        <f t="shared" si="2"/>
        <v>556.49879999999996</v>
      </c>
      <c r="G48" s="88">
        <f t="shared" si="4"/>
        <v>612.14868000000001</v>
      </c>
      <c r="H48" s="125" t="s">
        <v>65</v>
      </c>
      <c r="I48" s="130"/>
      <c r="J48" s="131"/>
      <c r="K48" s="87"/>
    </row>
    <row r="49" spans="1:11" x14ac:dyDescent="0.3">
      <c r="A49" s="125">
        <v>48</v>
      </c>
      <c r="B49" s="125" t="s">
        <v>96</v>
      </c>
      <c r="C49" s="129" t="s">
        <v>241</v>
      </c>
      <c r="D49" s="129" t="s">
        <v>230</v>
      </c>
      <c r="E49" s="132">
        <v>102.9</v>
      </c>
      <c r="F49" s="127">
        <f t="shared" si="2"/>
        <v>1107.6156000000001</v>
      </c>
      <c r="G49" s="88">
        <f t="shared" si="4"/>
        <v>1218.3771600000002</v>
      </c>
      <c r="H49" s="125" t="s">
        <v>65</v>
      </c>
      <c r="I49" s="130"/>
      <c r="J49" s="131"/>
      <c r="K49" s="87"/>
    </row>
    <row r="50" spans="1:11" x14ac:dyDescent="0.3">
      <c r="A50" s="125">
        <v>49</v>
      </c>
      <c r="B50" s="125" t="s">
        <v>96</v>
      </c>
      <c r="C50" s="129" t="s">
        <v>242</v>
      </c>
      <c r="D50" s="129" t="s">
        <v>230</v>
      </c>
      <c r="E50" s="132">
        <v>78.400000000000006</v>
      </c>
      <c r="F50" s="127">
        <f t="shared" si="2"/>
        <v>843.89760000000001</v>
      </c>
      <c r="G50" s="88">
        <f t="shared" si="4"/>
        <v>928.28736000000004</v>
      </c>
      <c r="H50" s="125" t="s">
        <v>65</v>
      </c>
      <c r="I50" s="130"/>
      <c r="J50" s="131"/>
      <c r="K50" s="87"/>
    </row>
    <row r="51" spans="1:11" x14ac:dyDescent="0.3">
      <c r="A51" s="125">
        <v>50</v>
      </c>
      <c r="B51" s="125" t="s">
        <v>96</v>
      </c>
      <c r="C51" s="129">
        <v>1105</v>
      </c>
      <c r="D51" s="129" t="s">
        <v>229</v>
      </c>
      <c r="E51" s="132">
        <v>38.9</v>
      </c>
      <c r="F51" s="127">
        <f t="shared" si="2"/>
        <v>418.71959999999996</v>
      </c>
      <c r="G51" s="88">
        <f t="shared" si="4"/>
        <v>460.59156000000002</v>
      </c>
      <c r="H51" s="125" t="s">
        <v>65</v>
      </c>
      <c r="I51" s="130"/>
      <c r="J51" s="131"/>
      <c r="K51" s="87"/>
    </row>
    <row r="52" spans="1:11" x14ac:dyDescent="0.3">
      <c r="A52" s="125">
        <v>51</v>
      </c>
      <c r="B52" s="125" t="s">
        <v>96</v>
      </c>
      <c r="C52" s="129">
        <v>1106</v>
      </c>
      <c r="D52" s="129" t="s">
        <v>237</v>
      </c>
      <c r="E52" s="132">
        <v>71.2</v>
      </c>
      <c r="F52" s="127">
        <f t="shared" si="2"/>
        <v>766.39679999999998</v>
      </c>
      <c r="G52" s="88">
        <f t="shared" ref="G52:G93" si="5">F52*1.1</f>
        <v>843.0364800000001</v>
      </c>
      <c r="H52" s="125" t="s">
        <v>65</v>
      </c>
      <c r="I52" s="130"/>
      <c r="J52" s="131"/>
      <c r="K52" s="87"/>
    </row>
    <row r="53" spans="1:11" x14ac:dyDescent="0.3">
      <c r="A53" s="125">
        <v>52</v>
      </c>
      <c r="B53" s="125" t="s">
        <v>97</v>
      </c>
      <c r="C53" s="129">
        <v>1201</v>
      </c>
      <c r="D53" s="129" t="s">
        <v>229</v>
      </c>
      <c r="E53" s="132">
        <v>57.05</v>
      </c>
      <c r="F53" s="127">
        <f t="shared" si="2"/>
        <v>614.08619999999996</v>
      </c>
      <c r="G53" s="88">
        <f t="shared" si="5"/>
        <v>675.49482</v>
      </c>
      <c r="H53" s="125" t="s">
        <v>65</v>
      </c>
      <c r="I53" s="130"/>
      <c r="J53" s="131"/>
      <c r="K53" s="87"/>
    </row>
    <row r="54" spans="1:11" x14ac:dyDescent="0.3">
      <c r="A54" s="125">
        <v>53</v>
      </c>
      <c r="B54" s="125" t="s">
        <v>97</v>
      </c>
      <c r="C54" s="129">
        <v>1202</v>
      </c>
      <c r="D54" s="129" t="s">
        <v>229</v>
      </c>
      <c r="E54" s="132">
        <v>46.8</v>
      </c>
      <c r="F54" s="127">
        <f t="shared" si="2"/>
        <v>503.75519999999995</v>
      </c>
      <c r="G54" s="88">
        <f t="shared" si="5"/>
        <v>554.13072</v>
      </c>
      <c r="H54" s="125" t="s">
        <v>65</v>
      </c>
      <c r="I54" s="130"/>
      <c r="J54" s="131"/>
      <c r="K54" s="87"/>
    </row>
    <row r="55" spans="1:11" x14ac:dyDescent="0.3">
      <c r="A55" s="125">
        <v>54</v>
      </c>
      <c r="B55" s="125" t="s">
        <v>97</v>
      </c>
      <c r="C55" s="129" t="s">
        <v>243</v>
      </c>
      <c r="D55" s="129" t="s">
        <v>230</v>
      </c>
      <c r="E55" s="132">
        <v>78.400000000000006</v>
      </c>
      <c r="F55" s="127">
        <f t="shared" si="2"/>
        <v>843.89760000000001</v>
      </c>
      <c r="G55" s="88">
        <f t="shared" si="5"/>
        <v>928.28736000000004</v>
      </c>
      <c r="H55" s="125" t="s">
        <v>65</v>
      </c>
      <c r="I55" s="130"/>
      <c r="J55" s="131"/>
      <c r="K55" s="87"/>
    </row>
    <row r="56" spans="1:11" x14ac:dyDescent="0.3">
      <c r="A56" s="125">
        <v>55</v>
      </c>
      <c r="B56" s="125" t="s">
        <v>97</v>
      </c>
      <c r="C56" s="129">
        <v>1205</v>
      </c>
      <c r="D56" s="129" t="s">
        <v>229</v>
      </c>
      <c r="E56" s="132">
        <v>38.9</v>
      </c>
      <c r="F56" s="127">
        <f t="shared" si="2"/>
        <v>418.71959999999996</v>
      </c>
      <c r="G56" s="88">
        <f t="shared" si="5"/>
        <v>460.59156000000002</v>
      </c>
      <c r="H56" s="125" t="s">
        <v>65</v>
      </c>
      <c r="I56" s="130"/>
      <c r="J56" s="131"/>
      <c r="K56" s="87"/>
    </row>
    <row r="57" spans="1:11" x14ac:dyDescent="0.3">
      <c r="A57" s="125">
        <v>56</v>
      </c>
      <c r="B57" s="125" t="s">
        <v>97</v>
      </c>
      <c r="C57" s="129">
        <v>1206</v>
      </c>
      <c r="D57" s="129" t="s">
        <v>237</v>
      </c>
      <c r="E57" s="132">
        <v>74.599999999999994</v>
      </c>
      <c r="F57" s="127">
        <f t="shared" si="2"/>
        <v>802.99439999999993</v>
      </c>
      <c r="G57" s="88">
        <f t="shared" si="5"/>
        <v>883.29384000000005</v>
      </c>
      <c r="H57" s="125" t="s">
        <v>226</v>
      </c>
      <c r="I57" s="130"/>
      <c r="J57" s="131"/>
      <c r="K57" s="87"/>
    </row>
    <row r="58" spans="1:11" x14ac:dyDescent="0.3">
      <c r="A58" s="125">
        <v>57</v>
      </c>
      <c r="B58" s="125" t="s">
        <v>98</v>
      </c>
      <c r="C58" s="129" t="s">
        <v>244</v>
      </c>
      <c r="D58" s="129" t="s">
        <v>230</v>
      </c>
      <c r="E58" s="132">
        <v>102.9</v>
      </c>
      <c r="F58" s="127">
        <f t="shared" si="2"/>
        <v>1107.6156000000001</v>
      </c>
      <c r="G58" s="88">
        <f t="shared" si="5"/>
        <v>1218.3771600000002</v>
      </c>
      <c r="H58" s="125" t="s">
        <v>65</v>
      </c>
      <c r="I58" s="130"/>
      <c r="J58" s="131"/>
      <c r="K58" s="87"/>
    </row>
    <row r="59" spans="1:11" x14ac:dyDescent="0.3">
      <c r="A59" s="125">
        <v>58</v>
      </c>
      <c r="B59" s="125" t="s">
        <v>98</v>
      </c>
      <c r="C59" s="129" t="s">
        <v>245</v>
      </c>
      <c r="D59" s="129" t="s">
        <v>230</v>
      </c>
      <c r="E59" s="132">
        <v>78.400000000000006</v>
      </c>
      <c r="F59" s="127">
        <f t="shared" si="2"/>
        <v>843.89760000000001</v>
      </c>
      <c r="G59" s="88">
        <f t="shared" si="5"/>
        <v>928.28736000000004</v>
      </c>
      <c r="H59" s="125" t="s">
        <v>65</v>
      </c>
      <c r="I59" s="130"/>
      <c r="J59" s="131"/>
      <c r="K59" s="87"/>
    </row>
    <row r="60" spans="1:11" x14ac:dyDescent="0.3">
      <c r="A60" s="125">
        <v>59</v>
      </c>
      <c r="B60" s="125" t="s">
        <v>98</v>
      </c>
      <c r="C60" s="129">
        <v>1305</v>
      </c>
      <c r="D60" s="129" t="s">
        <v>229</v>
      </c>
      <c r="E60" s="132">
        <v>38.9</v>
      </c>
      <c r="F60" s="127">
        <f t="shared" si="2"/>
        <v>418.71959999999996</v>
      </c>
      <c r="G60" s="88">
        <f t="shared" si="5"/>
        <v>460.59156000000002</v>
      </c>
      <c r="H60" s="125" t="s">
        <v>65</v>
      </c>
      <c r="I60" s="130"/>
      <c r="J60" s="131"/>
      <c r="K60" s="87"/>
    </row>
    <row r="61" spans="1:11" x14ac:dyDescent="0.3">
      <c r="A61" s="125">
        <v>60</v>
      </c>
      <c r="B61" s="125" t="s">
        <v>98</v>
      </c>
      <c r="C61" s="129">
        <v>1306</v>
      </c>
      <c r="D61" s="129" t="s">
        <v>237</v>
      </c>
      <c r="E61" s="132">
        <v>74.599999999999994</v>
      </c>
      <c r="F61" s="127">
        <f t="shared" si="2"/>
        <v>802.99439999999993</v>
      </c>
      <c r="G61" s="88">
        <f t="shared" si="5"/>
        <v>883.29384000000005</v>
      </c>
      <c r="H61" s="125" t="s">
        <v>226</v>
      </c>
      <c r="I61" s="130"/>
      <c r="J61" s="131"/>
      <c r="K61" s="87"/>
    </row>
    <row r="62" spans="1:11" x14ac:dyDescent="0.3">
      <c r="A62" s="125">
        <v>61</v>
      </c>
      <c r="B62" s="125" t="s">
        <v>99</v>
      </c>
      <c r="C62" s="129" t="s">
        <v>246</v>
      </c>
      <c r="D62" s="129" t="s">
        <v>230</v>
      </c>
      <c r="E62" s="132">
        <v>108.72</v>
      </c>
      <c r="F62" s="127">
        <f t="shared" si="2"/>
        <v>1170.26208</v>
      </c>
      <c r="G62" s="88">
        <f t="shared" si="5"/>
        <v>1287.288288</v>
      </c>
      <c r="H62" s="125" t="s">
        <v>226</v>
      </c>
      <c r="I62" s="130"/>
      <c r="J62" s="131"/>
      <c r="K62" s="87"/>
    </row>
    <row r="63" spans="1:11" x14ac:dyDescent="0.3">
      <c r="A63" s="125">
        <v>62</v>
      </c>
      <c r="B63" s="125" t="s">
        <v>99</v>
      </c>
      <c r="C63" s="129" t="s">
        <v>247</v>
      </c>
      <c r="D63" s="129" t="s">
        <v>237</v>
      </c>
      <c r="E63" s="132">
        <v>68.59</v>
      </c>
      <c r="F63" s="127">
        <f t="shared" si="2"/>
        <v>738.30276000000003</v>
      </c>
      <c r="G63" s="88">
        <f t="shared" si="5"/>
        <v>812.13303600000006</v>
      </c>
      <c r="H63" s="125" t="s">
        <v>226</v>
      </c>
      <c r="I63" s="130"/>
      <c r="J63" s="131"/>
      <c r="K63" s="87"/>
    </row>
    <row r="64" spans="1:11" x14ac:dyDescent="0.3">
      <c r="A64" s="125">
        <v>63</v>
      </c>
      <c r="B64" s="125" t="s">
        <v>99</v>
      </c>
      <c r="C64" s="129">
        <v>1405</v>
      </c>
      <c r="D64" s="129" t="s">
        <v>237</v>
      </c>
      <c r="E64" s="132">
        <v>55.18</v>
      </c>
      <c r="F64" s="127">
        <f t="shared" si="2"/>
        <v>593.95751999999993</v>
      </c>
      <c r="G64" s="88">
        <f t="shared" si="5"/>
        <v>653.35327199999995</v>
      </c>
      <c r="H64" s="125" t="s">
        <v>226</v>
      </c>
      <c r="I64" s="130"/>
      <c r="J64" s="131"/>
      <c r="K64" s="87"/>
    </row>
    <row r="65" spans="1:11" x14ac:dyDescent="0.3">
      <c r="A65" s="125">
        <v>64</v>
      </c>
      <c r="B65" s="125" t="s">
        <v>99</v>
      </c>
      <c r="C65" s="129">
        <v>1406</v>
      </c>
      <c r="D65" s="129" t="s">
        <v>237</v>
      </c>
      <c r="E65" s="132">
        <v>74.599999999999994</v>
      </c>
      <c r="F65" s="127">
        <f t="shared" ref="F65" si="6">E65*10.764</f>
        <v>802.99439999999993</v>
      </c>
      <c r="G65" s="88">
        <f t="shared" ref="G65" si="7">F65*1.1</f>
        <v>883.29384000000005</v>
      </c>
      <c r="H65" s="125" t="s">
        <v>226</v>
      </c>
      <c r="I65" s="130"/>
      <c r="J65" s="131"/>
      <c r="K65" s="87"/>
    </row>
    <row r="66" spans="1:11" x14ac:dyDescent="0.3">
      <c r="A66" s="125">
        <v>65</v>
      </c>
      <c r="B66" s="125" t="s">
        <v>100</v>
      </c>
      <c r="C66" s="129" t="s">
        <v>249</v>
      </c>
      <c r="D66" s="129" t="s">
        <v>237</v>
      </c>
      <c r="E66" s="132">
        <v>88.38</v>
      </c>
      <c r="F66" s="127">
        <f t="shared" si="2"/>
        <v>951.32231999999988</v>
      </c>
      <c r="G66" s="88">
        <f t="shared" si="5"/>
        <v>1046.4545519999999</v>
      </c>
      <c r="H66" s="125" t="s">
        <v>226</v>
      </c>
      <c r="I66" s="130"/>
      <c r="J66" s="131"/>
      <c r="K66" s="87"/>
    </row>
    <row r="67" spans="1:11" x14ac:dyDescent="0.3">
      <c r="A67" s="125">
        <v>66</v>
      </c>
      <c r="B67" s="125" t="s">
        <v>100</v>
      </c>
      <c r="C67" s="129" t="s">
        <v>250</v>
      </c>
      <c r="D67" s="129" t="s">
        <v>72</v>
      </c>
      <c r="E67" s="132">
        <v>0</v>
      </c>
      <c r="F67" s="127">
        <f t="shared" si="2"/>
        <v>0</v>
      </c>
      <c r="G67" s="88">
        <f t="shared" si="5"/>
        <v>0</v>
      </c>
      <c r="H67" s="125" t="s">
        <v>72</v>
      </c>
      <c r="I67" s="130"/>
      <c r="J67" s="131"/>
      <c r="K67" s="87"/>
    </row>
    <row r="68" spans="1:11" x14ac:dyDescent="0.3">
      <c r="A68" s="125">
        <v>67</v>
      </c>
      <c r="B68" s="125" t="s">
        <v>100</v>
      </c>
      <c r="C68" s="129" t="s">
        <v>251</v>
      </c>
      <c r="D68" s="129" t="s">
        <v>248</v>
      </c>
      <c r="E68" s="132">
        <v>130.94</v>
      </c>
      <c r="F68" s="127">
        <f t="shared" ref="F68:F93" si="8">E68*10.764</f>
        <v>1409.4381599999999</v>
      </c>
      <c r="G68" s="88">
        <f t="shared" si="5"/>
        <v>1550.3819760000001</v>
      </c>
      <c r="H68" s="125" t="s">
        <v>267</v>
      </c>
      <c r="I68" s="130" t="s">
        <v>293</v>
      </c>
      <c r="J68" s="131"/>
      <c r="K68" s="87"/>
    </row>
    <row r="69" spans="1:11" x14ac:dyDescent="0.3">
      <c r="A69" s="125">
        <v>68</v>
      </c>
      <c r="B69" s="125" t="s">
        <v>101</v>
      </c>
      <c r="C69" s="129" t="s">
        <v>252</v>
      </c>
      <c r="D69" s="129" t="s">
        <v>230</v>
      </c>
      <c r="E69" s="132">
        <v>108.72</v>
      </c>
      <c r="F69" s="127">
        <f t="shared" si="8"/>
        <v>1170.26208</v>
      </c>
      <c r="G69" s="88">
        <f t="shared" si="5"/>
        <v>1287.288288</v>
      </c>
      <c r="H69" s="125" t="s">
        <v>226</v>
      </c>
      <c r="I69" s="130"/>
      <c r="J69" s="131"/>
      <c r="K69" s="87"/>
    </row>
    <row r="70" spans="1:11" x14ac:dyDescent="0.3">
      <c r="A70" s="125">
        <v>69</v>
      </c>
      <c r="B70" s="125" t="s">
        <v>101</v>
      </c>
      <c r="C70" s="129" t="s">
        <v>253</v>
      </c>
      <c r="D70" s="129" t="s">
        <v>237</v>
      </c>
      <c r="E70" s="132">
        <v>68.59</v>
      </c>
      <c r="F70" s="127">
        <f t="shared" si="8"/>
        <v>738.30276000000003</v>
      </c>
      <c r="G70" s="88">
        <f t="shared" si="5"/>
        <v>812.13303600000006</v>
      </c>
      <c r="H70" s="125" t="s">
        <v>226</v>
      </c>
      <c r="I70" s="130"/>
      <c r="J70" s="131"/>
      <c r="K70" s="87"/>
    </row>
    <row r="71" spans="1:11" x14ac:dyDescent="0.3">
      <c r="A71" s="125">
        <v>70</v>
      </c>
      <c r="B71" s="125" t="s">
        <v>101</v>
      </c>
      <c r="C71" s="129" t="s">
        <v>254</v>
      </c>
      <c r="D71" s="129" t="s">
        <v>248</v>
      </c>
      <c r="E71" s="132">
        <v>130.21</v>
      </c>
      <c r="F71" s="127">
        <f t="shared" si="8"/>
        <v>1401.58044</v>
      </c>
      <c r="G71" s="88">
        <f t="shared" si="5"/>
        <v>1541.738484</v>
      </c>
      <c r="H71" s="125" t="s">
        <v>267</v>
      </c>
      <c r="I71" s="130"/>
      <c r="J71" s="131"/>
      <c r="K71" s="87"/>
    </row>
    <row r="72" spans="1:11" x14ac:dyDescent="0.3">
      <c r="A72" s="125">
        <v>71</v>
      </c>
      <c r="B72" s="125" t="s">
        <v>102</v>
      </c>
      <c r="C72" s="129" t="s">
        <v>255</v>
      </c>
      <c r="D72" s="129" t="s">
        <v>230</v>
      </c>
      <c r="E72" s="132">
        <v>108.72</v>
      </c>
      <c r="F72" s="127">
        <f t="shared" si="8"/>
        <v>1170.26208</v>
      </c>
      <c r="G72" s="88">
        <f t="shared" si="5"/>
        <v>1287.288288</v>
      </c>
      <c r="H72" s="125" t="s">
        <v>226</v>
      </c>
      <c r="I72" s="130"/>
      <c r="J72" s="131"/>
      <c r="K72" s="87"/>
    </row>
    <row r="73" spans="1:11" x14ac:dyDescent="0.3">
      <c r="A73" s="125">
        <v>72</v>
      </c>
      <c r="B73" s="125" t="s">
        <v>102</v>
      </c>
      <c r="C73" s="129" t="s">
        <v>256</v>
      </c>
      <c r="D73" s="129" t="s">
        <v>237</v>
      </c>
      <c r="E73" s="132">
        <v>68.59</v>
      </c>
      <c r="F73" s="127">
        <f t="shared" si="8"/>
        <v>738.30276000000003</v>
      </c>
      <c r="G73" s="88">
        <f t="shared" si="5"/>
        <v>812.13303600000006</v>
      </c>
      <c r="H73" s="125" t="s">
        <v>226</v>
      </c>
      <c r="I73" s="130"/>
      <c r="J73" s="131"/>
      <c r="K73" s="87"/>
    </row>
    <row r="74" spans="1:11" x14ac:dyDescent="0.3">
      <c r="A74" s="125">
        <v>73</v>
      </c>
      <c r="B74" s="125" t="s">
        <v>102</v>
      </c>
      <c r="C74" s="129">
        <v>1705</v>
      </c>
      <c r="D74" s="129" t="s">
        <v>237</v>
      </c>
      <c r="E74" s="132">
        <v>55.18</v>
      </c>
      <c r="F74" s="127">
        <f t="shared" si="8"/>
        <v>593.95751999999993</v>
      </c>
      <c r="G74" s="88">
        <f t="shared" si="5"/>
        <v>653.35327199999995</v>
      </c>
      <c r="H74" s="125" t="s">
        <v>226</v>
      </c>
      <c r="I74" s="130"/>
      <c r="J74" s="131"/>
      <c r="K74" s="87"/>
    </row>
    <row r="75" spans="1:11" x14ac:dyDescent="0.3">
      <c r="A75" s="125">
        <v>74</v>
      </c>
      <c r="B75" s="125" t="s">
        <v>102</v>
      </c>
      <c r="C75" s="129">
        <v>1706</v>
      </c>
      <c r="D75" s="129" t="s">
        <v>237</v>
      </c>
      <c r="E75" s="132">
        <v>74.599999999999994</v>
      </c>
      <c r="F75" s="127">
        <f t="shared" ref="F75" si="9">E75*10.764</f>
        <v>802.99439999999993</v>
      </c>
      <c r="G75" s="88">
        <f t="shared" ref="G75" si="10">F75*1.1</f>
        <v>883.29384000000005</v>
      </c>
      <c r="H75" s="125" t="s">
        <v>226</v>
      </c>
      <c r="I75" s="130"/>
      <c r="J75" s="131"/>
      <c r="K75" s="87"/>
    </row>
    <row r="76" spans="1:11" x14ac:dyDescent="0.3">
      <c r="A76" s="125">
        <v>75</v>
      </c>
      <c r="B76" s="125" t="s">
        <v>103</v>
      </c>
      <c r="C76" s="129" t="s">
        <v>257</v>
      </c>
      <c r="D76" s="129" t="s">
        <v>230</v>
      </c>
      <c r="E76" s="132">
        <v>108.72</v>
      </c>
      <c r="F76" s="127">
        <f t="shared" si="8"/>
        <v>1170.26208</v>
      </c>
      <c r="G76" s="88">
        <f t="shared" si="5"/>
        <v>1287.288288</v>
      </c>
      <c r="H76" s="125" t="s">
        <v>226</v>
      </c>
      <c r="I76" s="130"/>
      <c r="J76" s="131"/>
      <c r="K76" s="87"/>
    </row>
    <row r="77" spans="1:11" x14ac:dyDescent="0.3">
      <c r="A77" s="125">
        <v>76</v>
      </c>
      <c r="B77" s="125" t="s">
        <v>103</v>
      </c>
      <c r="C77" s="129" t="s">
        <v>258</v>
      </c>
      <c r="D77" s="129" t="s">
        <v>237</v>
      </c>
      <c r="E77" s="132">
        <v>68.59</v>
      </c>
      <c r="F77" s="127">
        <f t="shared" si="8"/>
        <v>738.30276000000003</v>
      </c>
      <c r="G77" s="88">
        <f t="shared" si="5"/>
        <v>812.13303600000006</v>
      </c>
      <c r="H77" s="125" t="s">
        <v>226</v>
      </c>
      <c r="I77" s="130"/>
      <c r="J77" s="131"/>
      <c r="K77" s="87"/>
    </row>
    <row r="78" spans="1:11" x14ac:dyDescent="0.3">
      <c r="A78" s="125">
        <v>77</v>
      </c>
      <c r="B78" s="125" t="s">
        <v>103</v>
      </c>
      <c r="C78" s="129">
        <v>1805</v>
      </c>
      <c r="D78" s="129" t="s">
        <v>237</v>
      </c>
      <c r="E78" s="132">
        <v>55.18</v>
      </c>
      <c r="F78" s="127">
        <f t="shared" ref="F78:F79" si="11">E78*10.764</f>
        <v>593.95751999999993</v>
      </c>
      <c r="G78" s="88">
        <f t="shared" ref="G78:G79" si="12">F78*1.1</f>
        <v>653.35327199999995</v>
      </c>
      <c r="H78" s="125" t="s">
        <v>226</v>
      </c>
      <c r="I78" s="130"/>
      <c r="J78" s="131"/>
      <c r="K78" s="87"/>
    </row>
    <row r="79" spans="1:11" x14ac:dyDescent="0.3">
      <c r="A79" s="125">
        <v>78</v>
      </c>
      <c r="B79" s="125" t="s">
        <v>103</v>
      </c>
      <c r="C79" s="129">
        <v>1806</v>
      </c>
      <c r="D79" s="129" t="s">
        <v>237</v>
      </c>
      <c r="E79" s="132">
        <v>74.599999999999994</v>
      </c>
      <c r="F79" s="127">
        <f t="shared" si="11"/>
        <v>802.99439999999993</v>
      </c>
      <c r="G79" s="88">
        <f t="shared" si="12"/>
        <v>883.29384000000005</v>
      </c>
      <c r="H79" s="125" t="s">
        <v>226</v>
      </c>
      <c r="I79" s="130"/>
      <c r="J79" s="131"/>
      <c r="K79" s="87"/>
    </row>
    <row r="80" spans="1:11" x14ac:dyDescent="0.3">
      <c r="A80" s="125">
        <v>79</v>
      </c>
      <c r="B80" s="125" t="s">
        <v>104</v>
      </c>
      <c r="C80" s="129" t="s">
        <v>259</v>
      </c>
      <c r="D80" s="129" t="s">
        <v>230</v>
      </c>
      <c r="E80" s="132">
        <v>108.72</v>
      </c>
      <c r="F80" s="127">
        <f t="shared" si="8"/>
        <v>1170.26208</v>
      </c>
      <c r="G80" s="88">
        <f t="shared" si="5"/>
        <v>1287.288288</v>
      </c>
      <c r="H80" s="125" t="s">
        <v>226</v>
      </c>
      <c r="I80" s="130"/>
      <c r="J80" s="131"/>
      <c r="K80" s="87"/>
    </row>
    <row r="81" spans="1:11" x14ac:dyDescent="0.3">
      <c r="A81" s="125">
        <v>80</v>
      </c>
      <c r="B81" s="125" t="s">
        <v>104</v>
      </c>
      <c r="C81" s="129" t="s">
        <v>260</v>
      </c>
      <c r="D81" s="129" t="s">
        <v>237</v>
      </c>
      <c r="E81" s="132">
        <v>68.59</v>
      </c>
      <c r="F81" s="127">
        <f t="shared" si="8"/>
        <v>738.30276000000003</v>
      </c>
      <c r="G81" s="88">
        <f t="shared" si="5"/>
        <v>812.13303600000006</v>
      </c>
      <c r="H81" s="125" t="s">
        <v>226</v>
      </c>
      <c r="I81" s="130"/>
      <c r="J81" s="131"/>
      <c r="K81" s="87"/>
    </row>
    <row r="82" spans="1:11" x14ac:dyDescent="0.3">
      <c r="A82" s="125">
        <v>81</v>
      </c>
      <c r="B82" s="125" t="s">
        <v>104</v>
      </c>
      <c r="C82" s="129">
        <v>1905</v>
      </c>
      <c r="D82" s="129" t="s">
        <v>237</v>
      </c>
      <c r="E82" s="132">
        <v>55.18</v>
      </c>
      <c r="F82" s="127">
        <f t="shared" ref="F82:F83" si="13">E82*10.764</f>
        <v>593.95751999999993</v>
      </c>
      <c r="G82" s="88">
        <f t="shared" ref="G82:G83" si="14">F82*1.1</f>
        <v>653.35327199999995</v>
      </c>
      <c r="H82" s="125" t="s">
        <v>226</v>
      </c>
      <c r="I82" s="130"/>
      <c r="J82" s="131"/>
      <c r="K82" s="87"/>
    </row>
    <row r="83" spans="1:11" x14ac:dyDescent="0.3">
      <c r="A83" s="125">
        <v>82</v>
      </c>
      <c r="B83" s="125" t="s">
        <v>104</v>
      </c>
      <c r="C83" s="129">
        <v>1906</v>
      </c>
      <c r="D83" s="129" t="s">
        <v>237</v>
      </c>
      <c r="E83" s="132">
        <v>74.599999999999994</v>
      </c>
      <c r="F83" s="127">
        <f t="shared" si="13"/>
        <v>802.99439999999993</v>
      </c>
      <c r="G83" s="88">
        <f t="shared" si="14"/>
        <v>883.29384000000005</v>
      </c>
      <c r="H83" s="125" t="s">
        <v>226</v>
      </c>
      <c r="I83" s="130"/>
      <c r="J83" s="131"/>
      <c r="K83" s="87"/>
    </row>
    <row r="84" spans="1:11" x14ac:dyDescent="0.3">
      <c r="A84" s="125">
        <v>83</v>
      </c>
      <c r="B84" s="125" t="s">
        <v>105</v>
      </c>
      <c r="C84" s="129" t="s">
        <v>261</v>
      </c>
      <c r="D84" s="129" t="s">
        <v>230</v>
      </c>
      <c r="E84" s="132">
        <v>108.72</v>
      </c>
      <c r="F84" s="127">
        <f t="shared" si="8"/>
        <v>1170.26208</v>
      </c>
      <c r="G84" s="88">
        <f t="shared" si="5"/>
        <v>1287.288288</v>
      </c>
      <c r="H84" s="125" t="s">
        <v>226</v>
      </c>
      <c r="I84" s="130"/>
      <c r="J84" s="131"/>
      <c r="K84" s="87"/>
    </row>
    <row r="85" spans="1:11" x14ac:dyDescent="0.3">
      <c r="A85" s="125">
        <v>84</v>
      </c>
      <c r="B85" s="125" t="s">
        <v>105</v>
      </c>
      <c r="C85" s="129" t="s">
        <v>262</v>
      </c>
      <c r="D85" s="129" t="s">
        <v>237</v>
      </c>
      <c r="E85" s="132">
        <v>68.59</v>
      </c>
      <c r="F85" s="127">
        <f t="shared" si="8"/>
        <v>738.30276000000003</v>
      </c>
      <c r="G85" s="88">
        <f t="shared" si="5"/>
        <v>812.13303600000006</v>
      </c>
      <c r="H85" s="125" t="s">
        <v>226</v>
      </c>
      <c r="I85" s="130"/>
      <c r="J85" s="131"/>
      <c r="K85" s="87"/>
    </row>
    <row r="86" spans="1:11" x14ac:dyDescent="0.3">
      <c r="A86" s="125">
        <v>85</v>
      </c>
      <c r="B86" s="125" t="s">
        <v>105</v>
      </c>
      <c r="C86" s="129">
        <v>2005</v>
      </c>
      <c r="D86" s="129" t="s">
        <v>237</v>
      </c>
      <c r="E86" s="132">
        <v>55.18</v>
      </c>
      <c r="F86" s="127">
        <f t="shared" ref="F86:F87" si="15">E86*10.764</f>
        <v>593.95751999999993</v>
      </c>
      <c r="G86" s="88">
        <f t="shared" ref="G86:G87" si="16">F86*1.1</f>
        <v>653.35327199999995</v>
      </c>
      <c r="H86" s="125" t="s">
        <v>226</v>
      </c>
      <c r="I86" s="130"/>
      <c r="J86" s="131"/>
      <c r="K86" s="87"/>
    </row>
    <row r="87" spans="1:11" x14ac:dyDescent="0.3">
      <c r="A87" s="125">
        <v>86</v>
      </c>
      <c r="B87" s="125" t="s">
        <v>105</v>
      </c>
      <c r="C87" s="129">
        <v>2006</v>
      </c>
      <c r="D87" s="129" t="s">
        <v>237</v>
      </c>
      <c r="E87" s="132">
        <v>74.599999999999994</v>
      </c>
      <c r="F87" s="127">
        <f t="shared" si="15"/>
        <v>802.99439999999993</v>
      </c>
      <c r="G87" s="88">
        <f t="shared" si="16"/>
        <v>883.29384000000005</v>
      </c>
      <c r="H87" s="125" t="s">
        <v>226</v>
      </c>
      <c r="I87" s="130"/>
      <c r="J87" s="131"/>
      <c r="K87" s="87"/>
    </row>
    <row r="88" spans="1:11" x14ac:dyDescent="0.3">
      <c r="A88" s="125">
        <v>87</v>
      </c>
      <c r="B88" s="125" t="s">
        <v>106</v>
      </c>
      <c r="C88" s="129" t="s">
        <v>263</v>
      </c>
      <c r="D88" s="129" t="s">
        <v>230</v>
      </c>
      <c r="E88" s="132">
        <v>108.72</v>
      </c>
      <c r="F88" s="127">
        <f t="shared" si="8"/>
        <v>1170.26208</v>
      </c>
      <c r="G88" s="88">
        <f t="shared" si="5"/>
        <v>1287.288288</v>
      </c>
      <c r="H88" s="125" t="s">
        <v>226</v>
      </c>
      <c r="I88" s="130"/>
      <c r="J88" s="131"/>
      <c r="K88" s="87"/>
    </row>
    <row r="89" spans="1:11" x14ac:dyDescent="0.3">
      <c r="A89" s="125">
        <v>88</v>
      </c>
      <c r="B89" s="125" t="s">
        <v>106</v>
      </c>
      <c r="C89" s="129" t="s">
        <v>264</v>
      </c>
      <c r="D89" s="129" t="s">
        <v>237</v>
      </c>
      <c r="E89" s="132">
        <v>68.59</v>
      </c>
      <c r="F89" s="127">
        <f t="shared" si="8"/>
        <v>738.30276000000003</v>
      </c>
      <c r="G89" s="88">
        <f t="shared" si="5"/>
        <v>812.13303600000006</v>
      </c>
      <c r="H89" s="125" t="s">
        <v>226</v>
      </c>
      <c r="I89" s="130"/>
      <c r="J89" s="131"/>
      <c r="K89" s="87"/>
    </row>
    <row r="90" spans="1:11" x14ac:dyDescent="0.3">
      <c r="A90" s="125">
        <v>89</v>
      </c>
      <c r="B90" s="125" t="s">
        <v>106</v>
      </c>
      <c r="C90" s="129">
        <v>2105</v>
      </c>
      <c r="D90" s="129" t="s">
        <v>237</v>
      </c>
      <c r="E90" s="132">
        <v>55.18</v>
      </c>
      <c r="F90" s="127">
        <f t="shared" ref="F90:F91" si="17">E90*10.764</f>
        <v>593.95751999999993</v>
      </c>
      <c r="G90" s="88">
        <f t="shared" ref="G90:G91" si="18">F90*1.1</f>
        <v>653.35327199999995</v>
      </c>
      <c r="H90" s="125" t="s">
        <v>226</v>
      </c>
      <c r="I90" s="130"/>
      <c r="J90" s="131"/>
      <c r="K90" s="87"/>
    </row>
    <row r="91" spans="1:11" x14ac:dyDescent="0.3">
      <c r="A91" s="125">
        <v>90</v>
      </c>
      <c r="B91" s="125" t="s">
        <v>106</v>
      </c>
      <c r="C91" s="129">
        <v>2106</v>
      </c>
      <c r="D91" s="129" t="s">
        <v>237</v>
      </c>
      <c r="E91" s="132">
        <v>74.599999999999994</v>
      </c>
      <c r="F91" s="127">
        <f t="shared" si="17"/>
        <v>802.99439999999993</v>
      </c>
      <c r="G91" s="88">
        <f t="shared" si="18"/>
        <v>883.29384000000005</v>
      </c>
      <c r="H91" s="125" t="s">
        <v>226</v>
      </c>
      <c r="I91" s="130"/>
      <c r="J91" s="131"/>
      <c r="K91" s="87"/>
    </row>
    <row r="92" spans="1:11" x14ac:dyDescent="0.3">
      <c r="A92" s="125">
        <v>91</v>
      </c>
      <c r="B92" s="125" t="s">
        <v>107</v>
      </c>
      <c r="C92" s="129" t="s">
        <v>265</v>
      </c>
      <c r="D92" s="129" t="s">
        <v>230</v>
      </c>
      <c r="E92" s="132">
        <v>108.72</v>
      </c>
      <c r="F92" s="127">
        <f t="shared" si="8"/>
        <v>1170.26208</v>
      </c>
      <c r="G92" s="88">
        <f t="shared" si="5"/>
        <v>1287.288288</v>
      </c>
      <c r="H92" s="125" t="s">
        <v>226</v>
      </c>
      <c r="I92" s="130"/>
      <c r="J92" s="131"/>
      <c r="K92" s="87"/>
    </row>
    <row r="93" spans="1:11" x14ac:dyDescent="0.3">
      <c r="A93" s="125">
        <v>92</v>
      </c>
      <c r="B93" s="125" t="s">
        <v>107</v>
      </c>
      <c r="C93" s="129" t="s">
        <v>266</v>
      </c>
      <c r="D93" s="129" t="s">
        <v>237</v>
      </c>
      <c r="E93" s="132">
        <v>68.59</v>
      </c>
      <c r="F93" s="127">
        <f t="shared" si="8"/>
        <v>738.30276000000003</v>
      </c>
      <c r="G93" s="88">
        <f t="shared" si="5"/>
        <v>812.13303600000006</v>
      </c>
      <c r="H93" s="125" t="s">
        <v>226</v>
      </c>
      <c r="I93" s="130"/>
      <c r="J93" s="131"/>
      <c r="K93" s="87"/>
    </row>
    <row r="94" spans="1:11" x14ac:dyDescent="0.3">
      <c r="A94" s="125">
        <v>93</v>
      </c>
      <c r="B94" s="125" t="s">
        <v>107</v>
      </c>
      <c r="C94" s="129">
        <v>2205</v>
      </c>
      <c r="D94" s="129" t="s">
        <v>237</v>
      </c>
      <c r="E94" s="132">
        <v>55.18</v>
      </c>
      <c r="F94" s="127">
        <f t="shared" ref="F94:F95" si="19">E94*10.764</f>
        <v>593.95751999999993</v>
      </c>
      <c r="G94" s="88">
        <f t="shared" ref="G94:G95" si="20">F94*1.1</f>
        <v>653.35327199999995</v>
      </c>
      <c r="H94" s="125" t="s">
        <v>226</v>
      </c>
      <c r="I94" s="130"/>
      <c r="J94" s="131"/>
      <c r="K94" s="87"/>
    </row>
    <row r="95" spans="1:11" x14ac:dyDescent="0.3">
      <c r="A95" s="125">
        <v>94</v>
      </c>
      <c r="B95" s="125" t="s">
        <v>107</v>
      </c>
      <c r="C95" s="129">
        <v>2206</v>
      </c>
      <c r="D95" s="129" t="s">
        <v>237</v>
      </c>
      <c r="E95" s="132">
        <v>74.599999999999994</v>
      </c>
      <c r="F95" s="127">
        <f t="shared" si="19"/>
        <v>802.99439999999993</v>
      </c>
      <c r="G95" s="88">
        <f t="shared" si="20"/>
        <v>883.29384000000005</v>
      </c>
      <c r="H95" s="125" t="s">
        <v>226</v>
      </c>
      <c r="I95" s="130"/>
      <c r="J95" s="131"/>
      <c r="K95" s="87"/>
    </row>
    <row r="96" spans="1:11" x14ac:dyDescent="0.3">
      <c r="A96" s="174" t="s">
        <v>73</v>
      </c>
      <c r="B96" s="175"/>
      <c r="C96" s="175"/>
      <c r="D96" s="175"/>
      <c r="E96" s="133">
        <f>SUM(E2:E95)</f>
        <v>5690.190000000006</v>
      </c>
      <c r="F96" s="133">
        <f t="shared" ref="F96:G96" si="21">SUM(F2:F95)</f>
        <v>61249.20515999999</v>
      </c>
      <c r="G96" s="133">
        <f t="shared" si="21"/>
        <v>67374.125676000011</v>
      </c>
      <c r="H96" s="134"/>
    </row>
    <row r="97" spans="5:5" x14ac:dyDescent="0.3">
      <c r="E97" s="136">
        <f>E96-E8</f>
        <v>5678.8400000000056</v>
      </c>
    </row>
  </sheetData>
  <autoFilter ref="A1:H96" xr:uid="{957EE43B-76AB-4189-9968-39F399E62792}"/>
  <mergeCells count="1">
    <mergeCell ref="A96:D96"/>
  </mergeCells>
  <pageMargins left="0.7" right="0.7" top="0.75" bottom="0.75" header="0.3" footer="0.3"/>
  <pageSetup paperSize="9"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B4308-B94C-450E-993B-78AE741AF581}">
  <dimension ref="A1:P53"/>
  <sheetViews>
    <sheetView topLeftCell="F1" workbookViewId="0">
      <selection activeCell="J2" sqref="J2:P8"/>
    </sheetView>
  </sheetViews>
  <sheetFormatPr defaultRowHeight="14.25" x14ac:dyDescent="0.2"/>
  <cols>
    <col min="1" max="1" width="5" customWidth="1"/>
    <col min="2" max="3" width="7.875" bestFit="1" customWidth="1"/>
    <col min="4" max="4" width="5.875" bestFit="1" customWidth="1"/>
    <col min="5" max="5" width="12.125" customWidth="1"/>
    <col min="6" max="6" width="12.625" customWidth="1"/>
    <col min="7" max="8" width="11.75" customWidth="1"/>
    <col min="10" max="10" width="5.75" bestFit="1" customWidth="1"/>
    <col min="13" max="13" width="5.375" bestFit="1" customWidth="1"/>
    <col min="14" max="14" width="11.875" customWidth="1"/>
    <col min="15" max="15" width="12.625" customWidth="1"/>
    <col min="16" max="16" width="12.5" customWidth="1"/>
  </cols>
  <sheetData>
    <row r="1" spans="1:16" ht="16.5" x14ac:dyDescent="0.3">
      <c r="A1" s="176" t="s">
        <v>268</v>
      </c>
      <c r="B1" s="176"/>
      <c r="C1" s="176"/>
      <c r="D1" s="176"/>
      <c r="E1" s="176"/>
      <c r="F1" s="176"/>
      <c r="G1" s="176"/>
      <c r="H1" s="51"/>
      <c r="J1" s="176" t="s">
        <v>269</v>
      </c>
      <c r="K1" s="176"/>
      <c r="L1" s="176"/>
      <c r="M1" s="176"/>
      <c r="N1" s="176"/>
      <c r="O1" s="176"/>
      <c r="P1" s="176"/>
    </row>
    <row r="2" spans="1:16" s="92" customFormat="1" ht="33" x14ac:dyDescent="0.2">
      <c r="A2" s="145" t="s">
        <v>31</v>
      </c>
      <c r="B2" s="145" t="s">
        <v>70</v>
      </c>
      <c r="C2" s="145" t="s">
        <v>45</v>
      </c>
      <c r="D2" s="145" t="s">
        <v>75</v>
      </c>
      <c r="E2" s="123" t="s">
        <v>223</v>
      </c>
      <c r="F2" s="123" t="s">
        <v>224</v>
      </c>
      <c r="G2" s="123" t="s">
        <v>225</v>
      </c>
      <c r="H2" s="147"/>
      <c r="J2" s="145" t="s">
        <v>31</v>
      </c>
      <c r="K2" s="145" t="s">
        <v>70</v>
      </c>
      <c r="L2" s="145" t="s">
        <v>294</v>
      </c>
      <c r="M2" s="145" t="s">
        <v>75</v>
      </c>
      <c r="N2" s="123" t="s">
        <v>223</v>
      </c>
      <c r="O2" s="123" t="s">
        <v>224</v>
      </c>
      <c r="P2" s="123" t="s">
        <v>225</v>
      </c>
    </row>
    <row r="3" spans="1:16" ht="16.5" x14ac:dyDescent="0.3">
      <c r="A3" s="125">
        <v>1</v>
      </c>
      <c r="B3" s="126" t="s">
        <v>86</v>
      </c>
      <c r="C3" s="126">
        <v>101</v>
      </c>
      <c r="D3" s="126" t="s">
        <v>229</v>
      </c>
      <c r="E3" s="127">
        <v>40.200000000000003</v>
      </c>
      <c r="F3" s="127">
        <v>432.71280000000002</v>
      </c>
      <c r="G3" s="88">
        <v>475.98408000000006</v>
      </c>
      <c r="H3" s="148"/>
      <c r="J3" s="125">
        <v>1</v>
      </c>
      <c r="K3" s="126" t="s">
        <v>29</v>
      </c>
      <c r="L3" s="126">
        <v>1</v>
      </c>
      <c r="M3" s="126" t="s">
        <v>76</v>
      </c>
      <c r="N3" s="127">
        <v>54.96</v>
      </c>
      <c r="O3" s="127">
        <v>591.58943999999997</v>
      </c>
      <c r="P3" s="88">
        <v>650.74838399999999</v>
      </c>
    </row>
    <row r="4" spans="1:16" ht="16.5" x14ac:dyDescent="0.3">
      <c r="A4" s="125">
        <v>2</v>
      </c>
      <c r="B4" s="126" t="s">
        <v>86</v>
      </c>
      <c r="C4" s="126">
        <v>102</v>
      </c>
      <c r="D4" s="126" t="s">
        <v>229</v>
      </c>
      <c r="E4" s="127">
        <v>40.6</v>
      </c>
      <c r="F4" s="127">
        <v>437.01839999999999</v>
      </c>
      <c r="G4" s="88">
        <v>480.72024000000005</v>
      </c>
      <c r="H4" s="148"/>
      <c r="J4" s="125">
        <v>2</v>
      </c>
      <c r="K4" s="126" t="s">
        <v>29</v>
      </c>
      <c r="L4" s="126">
        <v>2</v>
      </c>
      <c r="M4" s="126" t="s">
        <v>76</v>
      </c>
      <c r="N4" s="127">
        <v>61.17</v>
      </c>
      <c r="O4" s="127">
        <v>658.43387999999993</v>
      </c>
      <c r="P4" s="88">
        <v>724.27726799999994</v>
      </c>
    </row>
    <row r="5" spans="1:16" ht="16.5" x14ac:dyDescent="0.3">
      <c r="A5" s="125">
        <v>3</v>
      </c>
      <c r="B5" s="126" t="s">
        <v>86</v>
      </c>
      <c r="C5" s="126" t="s">
        <v>228</v>
      </c>
      <c r="D5" s="126" t="s">
        <v>230</v>
      </c>
      <c r="E5" s="127">
        <v>78.400000000000006</v>
      </c>
      <c r="F5" s="127">
        <v>843.89760000000001</v>
      </c>
      <c r="G5" s="88">
        <v>928.28736000000004</v>
      </c>
      <c r="H5" s="148"/>
      <c r="J5" s="125">
        <v>3</v>
      </c>
      <c r="K5" s="126" t="s">
        <v>29</v>
      </c>
      <c r="L5" s="126">
        <v>3</v>
      </c>
      <c r="M5" s="126" t="s">
        <v>76</v>
      </c>
      <c r="N5" s="127">
        <v>11.58</v>
      </c>
      <c r="O5" s="127">
        <v>124.64711999999999</v>
      </c>
      <c r="P5" s="88">
        <v>137.11183199999999</v>
      </c>
    </row>
    <row r="6" spans="1:16" ht="16.5" x14ac:dyDescent="0.3">
      <c r="A6" s="125">
        <v>4</v>
      </c>
      <c r="B6" s="126" t="s">
        <v>86</v>
      </c>
      <c r="C6" s="126">
        <v>105</v>
      </c>
      <c r="D6" s="126" t="s">
        <v>229</v>
      </c>
      <c r="E6" s="127">
        <v>38.4</v>
      </c>
      <c r="F6" s="127">
        <v>413.33759999999995</v>
      </c>
      <c r="G6" s="88">
        <v>454.67135999999999</v>
      </c>
      <c r="H6" s="148"/>
      <c r="J6" s="125">
        <v>4</v>
      </c>
      <c r="K6" s="126" t="s">
        <v>29</v>
      </c>
      <c r="L6" s="126">
        <v>4</v>
      </c>
      <c r="M6" s="126" t="s">
        <v>76</v>
      </c>
      <c r="N6" s="127">
        <v>11.5</v>
      </c>
      <c r="O6" s="127">
        <v>123.78599999999999</v>
      </c>
      <c r="P6" s="88">
        <v>136.16460000000001</v>
      </c>
    </row>
    <row r="7" spans="1:16" ht="16.5" x14ac:dyDescent="0.3">
      <c r="A7" s="125">
        <v>5</v>
      </c>
      <c r="B7" s="126" t="s">
        <v>87</v>
      </c>
      <c r="C7" s="126">
        <v>201</v>
      </c>
      <c r="D7" s="126" t="s">
        <v>229</v>
      </c>
      <c r="E7" s="127">
        <v>40.200000000000003</v>
      </c>
      <c r="F7" s="127">
        <v>432.71280000000002</v>
      </c>
      <c r="G7" s="88">
        <v>475.98408000000006</v>
      </c>
      <c r="H7" s="148"/>
      <c r="J7" s="125">
        <v>5</v>
      </c>
      <c r="K7" s="126" t="s">
        <v>29</v>
      </c>
      <c r="L7" s="126">
        <v>5</v>
      </c>
      <c r="M7" s="126" t="s">
        <v>76</v>
      </c>
      <c r="N7" s="127">
        <v>18.61</v>
      </c>
      <c r="O7" s="127">
        <v>200.31803999999997</v>
      </c>
      <c r="P7" s="88">
        <v>220.34984399999999</v>
      </c>
    </row>
    <row r="8" spans="1:16" ht="16.5" x14ac:dyDescent="0.3">
      <c r="A8" s="125">
        <v>6</v>
      </c>
      <c r="B8" s="126" t="s">
        <v>87</v>
      </c>
      <c r="C8" s="129">
        <v>202</v>
      </c>
      <c r="D8" s="126" t="s">
        <v>229</v>
      </c>
      <c r="E8" s="127">
        <v>40.6</v>
      </c>
      <c r="F8" s="127">
        <v>437.01839999999999</v>
      </c>
      <c r="G8" s="88">
        <v>480.72024000000005</v>
      </c>
      <c r="H8" s="148"/>
      <c r="J8" s="176" t="s">
        <v>30</v>
      </c>
      <c r="K8" s="176"/>
      <c r="L8" s="176"/>
      <c r="M8" s="176"/>
      <c r="N8" s="91">
        <f>SUM(N3:N7)</f>
        <v>157.82</v>
      </c>
      <c r="O8" s="91">
        <f t="shared" ref="O8:P8" si="0">SUM(O3:O7)</f>
        <v>1698.7744799999998</v>
      </c>
      <c r="P8" s="91">
        <f t="shared" si="0"/>
        <v>1868.651928</v>
      </c>
    </row>
    <row r="9" spans="1:16" ht="16.5" x14ac:dyDescent="0.3">
      <c r="A9" s="125">
        <v>7</v>
      </c>
      <c r="B9" s="126" t="s">
        <v>87</v>
      </c>
      <c r="C9" s="129" t="s">
        <v>231</v>
      </c>
      <c r="D9" s="129" t="s">
        <v>230</v>
      </c>
      <c r="E9" s="127">
        <v>78.400000000000006</v>
      </c>
      <c r="F9" s="127">
        <v>843.89760000000001</v>
      </c>
      <c r="G9" s="88">
        <v>928.28736000000004</v>
      </c>
      <c r="H9" s="148"/>
    </row>
    <row r="10" spans="1:16" ht="16.5" x14ac:dyDescent="0.3">
      <c r="A10" s="125">
        <v>8</v>
      </c>
      <c r="B10" s="126" t="s">
        <v>87</v>
      </c>
      <c r="C10" s="129">
        <v>205</v>
      </c>
      <c r="D10" s="129" t="s">
        <v>229</v>
      </c>
      <c r="E10" s="127">
        <v>38.4</v>
      </c>
      <c r="F10" s="127">
        <v>413.33759999999995</v>
      </c>
      <c r="G10" s="88">
        <v>454.67135999999999</v>
      </c>
      <c r="H10" s="148"/>
    </row>
    <row r="11" spans="1:16" ht="16.5" x14ac:dyDescent="0.3">
      <c r="A11" s="125">
        <v>9</v>
      </c>
      <c r="B11" s="129" t="s">
        <v>88</v>
      </c>
      <c r="C11" s="129" t="s">
        <v>233</v>
      </c>
      <c r="D11" s="129" t="s">
        <v>230</v>
      </c>
      <c r="E11" s="132">
        <v>81.55</v>
      </c>
      <c r="F11" s="127">
        <v>877.80419999999992</v>
      </c>
      <c r="G11" s="88">
        <v>965.58461999999997</v>
      </c>
      <c r="H11" s="148"/>
    </row>
    <row r="12" spans="1:16" ht="16.5" x14ac:dyDescent="0.3">
      <c r="A12" s="125">
        <v>10</v>
      </c>
      <c r="B12" s="129" t="s">
        <v>88</v>
      </c>
      <c r="C12" s="129" t="s">
        <v>232</v>
      </c>
      <c r="D12" s="129" t="s">
        <v>230</v>
      </c>
      <c r="E12" s="132">
        <v>78.400000000000006</v>
      </c>
      <c r="F12" s="127">
        <v>843.89760000000001</v>
      </c>
      <c r="G12" s="88">
        <v>928.28736000000004</v>
      </c>
      <c r="H12" s="148"/>
    </row>
    <row r="13" spans="1:16" ht="16.5" x14ac:dyDescent="0.3">
      <c r="A13" s="125">
        <v>11</v>
      </c>
      <c r="B13" s="129" t="s">
        <v>88</v>
      </c>
      <c r="C13" s="129">
        <v>305</v>
      </c>
      <c r="D13" s="129" t="s">
        <v>229</v>
      </c>
      <c r="E13" s="132">
        <v>38.4</v>
      </c>
      <c r="F13" s="127">
        <v>413.33759999999995</v>
      </c>
      <c r="G13" s="88">
        <v>454.67135999999999</v>
      </c>
      <c r="H13" s="148"/>
    </row>
    <row r="14" spans="1:16" ht="16.5" x14ac:dyDescent="0.3">
      <c r="A14" s="125">
        <v>12</v>
      </c>
      <c r="B14" s="129" t="s">
        <v>89</v>
      </c>
      <c r="C14" s="129">
        <v>401</v>
      </c>
      <c r="D14" s="129" t="s">
        <v>229</v>
      </c>
      <c r="E14" s="132">
        <v>40.200000000000003</v>
      </c>
      <c r="F14" s="127">
        <v>432.71280000000002</v>
      </c>
      <c r="G14" s="88">
        <v>454.67135999999999</v>
      </c>
      <c r="H14" s="148"/>
    </row>
    <row r="15" spans="1:16" ht="16.5" x14ac:dyDescent="0.3">
      <c r="A15" s="125">
        <v>13</v>
      </c>
      <c r="B15" s="129" t="s">
        <v>89</v>
      </c>
      <c r="C15" s="129">
        <v>402</v>
      </c>
      <c r="D15" s="129" t="s">
        <v>229</v>
      </c>
      <c r="E15" s="132">
        <v>40.6</v>
      </c>
      <c r="F15" s="127">
        <v>437.01839999999999</v>
      </c>
      <c r="G15" s="88">
        <v>480.72024000000005</v>
      </c>
      <c r="H15" s="148"/>
    </row>
    <row r="16" spans="1:16" ht="16.5" x14ac:dyDescent="0.3">
      <c r="A16" s="125">
        <v>14</v>
      </c>
      <c r="B16" s="129" t="s">
        <v>89</v>
      </c>
      <c r="C16" s="129">
        <v>403</v>
      </c>
      <c r="D16" s="129" t="s">
        <v>229</v>
      </c>
      <c r="E16" s="132">
        <v>38.799999999999997</v>
      </c>
      <c r="F16" s="127">
        <v>417.64319999999992</v>
      </c>
      <c r="G16" s="88">
        <v>459.40751999999998</v>
      </c>
      <c r="H16" s="148"/>
    </row>
    <row r="17" spans="1:8" ht="16.5" x14ac:dyDescent="0.3">
      <c r="A17" s="125">
        <v>15</v>
      </c>
      <c r="B17" s="129" t="s">
        <v>89</v>
      </c>
      <c r="C17" s="129">
        <v>404</v>
      </c>
      <c r="D17" s="129" t="s">
        <v>229</v>
      </c>
      <c r="E17" s="132">
        <v>38.9</v>
      </c>
      <c r="F17" s="127">
        <v>418.71959999999996</v>
      </c>
      <c r="G17" s="88">
        <v>460.59156000000002</v>
      </c>
      <c r="H17" s="148"/>
    </row>
    <row r="18" spans="1:8" ht="16.5" x14ac:dyDescent="0.3">
      <c r="A18" s="125">
        <v>16</v>
      </c>
      <c r="B18" s="129" t="s">
        <v>89</v>
      </c>
      <c r="C18" s="129">
        <v>405</v>
      </c>
      <c r="D18" s="129" t="s">
        <v>229</v>
      </c>
      <c r="E18" s="132">
        <v>38.4</v>
      </c>
      <c r="F18" s="127">
        <v>413.33759999999995</v>
      </c>
      <c r="G18" s="88">
        <v>454.67135999999999</v>
      </c>
      <c r="H18" s="148"/>
    </row>
    <row r="19" spans="1:8" ht="16.5" x14ac:dyDescent="0.3">
      <c r="A19" s="125">
        <v>17</v>
      </c>
      <c r="B19" s="129" t="s">
        <v>90</v>
      </c>
      <c r="C19" s="129">
        <v>501</v>
      </c>
      <c r="D19" s="129" t="s">
        <v>229</v>
      </c>
      <c r="E19" s="132">
        <v>40.200000000000003</v>
      </c>
      <c r="F19" s="127">
        <v>432.71280000000002</v>
      </c>
      <c r="G19" s="88">
        <v>475.98408000000006</v>
      </c>
      <c r="H19" s="148"/>
    </row>
    <row r="20" spans="1:8" ht="16.5" x14ac:dyDescent="0.3">
      <c r="A20" s="125">
        <v>18</v>
      </c>
      <c r="B20" s="129" t="s">
        <v>90</v>
      </c>
      <c r="C20" s="129">
        <v>502</v>
      </c>
      <c r="D20" s="129" t="s">
        <v>229</v>
      </c>
      <c r="E20" s="132">
        <v>40.6</v>
      </c>
      <c r="F20" s="127">
        <v>437.01839999999999</v>
      </c>
      <c r="G20" s="88">
        <v>480.72024000000005</v>
      </c>
      <c r="H20" s="148"/>
    </row>
    <row r="21" spans="1:8" ht="16.5" x14ac:dyDescent="0.3">
      <c r="A21" s="125">
        <v>19</v>
      </c>
      <c r="B21" s="129" t="s">
        <v>90</v>
      </c>
      <c r="C21" s="129">
        <v>503</v>
      </c>
      <c r="D21" s="129" t="s">
        <v>229</v>
      </c>
      <c r="E21" s="132">
        <v>38.799999999999997</v>
      </c>
      <c r="F21" s="127">
        <v>417.64319999999992</v>
      </c>
      <c r="G21" s="88">
        <v>459.40751999999998</v>
      </c>
      <c r="H21" s="148"/>
    </row>
    <row r="22" spans="1:8" ht="16.5" x14ac:dyDescent="0.3">
      <c r="A22" s="125">
        <v>20</v>
      </c>
      <c r="B22" s="129" t="s">
        <v>90</v>
      </c>
      <c r="C22" s="129">
        <v>504</v>
      </c>
      <c r="D22" s="129" t="s">
        <v>229</v>
      </c>
      <c r="E22" s="132">
        <v>38.9</v>
      </c>
      <c r="F22" s="127">
        <v>418.71959999999996</v>
      </c>
      <c r="G22" s="88">
        <v>460.59156000000002</v>
      </c>
      <c r="H22" s="148"/>
    </row>
    <row r="23" spans="1:8" ht="16.5" x14ac:dyDescent="0.3">
      <c r="A23" s="125">
        <v>21</v>
      </c>
      <c r="B23" s="129" t="s">
        <v>90</v>
      </c>
      <c r="C23" s="129">
        <v>505</v>
      </c>
      <c r="D23" s="129" t="s">
        <v>229</v>
      </c>
      <c r="E23" s="132">
        <v>38.4</v>
      </c>
      <c r="F23" s="127">
        <v>413.33759999999995</v>
      </c>
      <c r="G23" s="88">
        <v>454.67135999999999</v>
      </c>
      <c r="H23" s="148"/>
    </row>
    <row r="24" spans="1:8" ht="16.5" x14ac:dyDescent="0.3">
      <c r="A24" s="125">
        <v>22</v>
      </c>
      <c r="B24" s="125" t="s">
        <v>91</v>
      </c>
      <c r="C24" s="129">
        <v>601</v>
      </c>
      <c r="D24" s="129" t="s">
        <v>229</v>
      </c>
      <c r="E24" s="132">
        <v>40.200000000000003</v>
      </c>
      <c r="F24" s="127">
        <v>432.71280000000002</v>
      </c>
      <c r="G24" s="88">
        <v>475.98408000000006</v>
      </c>
      <c r="H24" s="148"/>
    </row>
    <row r="25" spans="1:8" ht="16.5" x14ac:dyDescent="0.3">
      <c r="A25" s="125">
        <v>23</v>
      </c>
      <c r="B25" s="125" t="s">
        <v>91</v>
      </c>
      <c r="C25" s="129">
        <v>602</v>
      </c>
      <c r="D25" s="129" t="s">
        <v>229</v>
      </c>
      <c r="E25" s="132">
        <v>40.6</v>
      </c>
      <c r="F25" s="127">
        <v>437.01839999999999</v>
      </c>
      <c r="G25" s="88">
        <v>480.72024000000005</v>
      </c>
      <c r="H25" s="148"/>
    </row>
    <row r="26" spans="1:8" ht="16.5" x14ac:dyDescent="0.3">
      <c r="A26" s="125">
        <v>24</v>
      </c>
      <c r="B26" s="125" t="s">
        <v>91</v>
      </c>
      <c r="C26" s="129" t="s">
        <v>234</v>
      </c>
      <c r="D26" s="129" t="s">
        <v>237</v>
      </c>
      <c r="E26" s="132">
        <v>55.4</v>
      </c>
      <c r="F26" s="127">
        <v>596.32559999999989</v>
      </c>
      <c r="G26" s="88">
        <v>655.95815999999991</v>
      </c>
      <c r="H26" s="148"/>
    </row>
    <row r="27" spans="1:8" ht="16.5" x14ac:dyDescent="0.3">
      <c r="A27" s="125">
        <v>25</v>
      </c>
      <c r="B27" s="125" t="s">
        <v>91</v>
      </c>
      <c r="C27" s="129">
        <v>605</v>
      </c>
      <c r="D27" s="129" t="s">
        <v>230</v>
      </c>
      <c r="E27" s="132">
        <v>60.7</v>
      </c>
      <c r="F27" s="127">
        <v>653.37479999999994</v>
      </c>
      <c r="G27" s="88">
        <v>718.71227999999996</v>
      </c>
      <c r="H27" s="148"/>
    </row>
    <row r="28" spans="1:8" ht="16.5" x14ac:dyDescent="0.3">
      <c r="A28" s="125">
        <v>26</v>
      </c>
      <c r="B28" s="125" t="s">
        <v>92</v>
      </c>
      <c r="C28" s="129">
        <v>701</v>
      </c>
      <c r="D28" s="129" t="s">
        <v>229</v>
      </c>
      <c r="E28" s="132">
        <v>40.200000000000003</v>
      </c>
      <c r="F28" s="127">
        <v>432.71280000000002</v>
      </c>
      <c r="G28" s="88">
        <v>475.98408000000006</v>
      </c>
      <c r="H28" s="148"/>
    </row>
    <row r="29" spans="1:8" ht="16.5" x14ac:dyDescent="0.3">
      <c r="A29" s="125">
        <v>27</v>
      </c>
      <c r="B29" s="125" t="s">
        <v>92</v>
      </c>
      <c r="C29" s="129">
        <v>702</v>
      </c>
      <c r="D29" s="129" t="s">
        <v>229</v>
      </c>
      <c r="E29" s="132">
        <v>40.6</v>
      </c>
      <c r="F29" s="127">
        <v>437.01839999999999</v>
      </c>
      <c r="G29" s="88">
        <v>480.72024000000005</v>
      </c>
      <c r="H29" s="148"/>
    </row>
    <row r="30" spans="1:8" ht="16.5" x14ac:dyDescent="0.3">
      <c r="A30" s="125">
        <v>28</v>
      </c>
      <c r="B30" s="125" t="s">
        <v>92</v>
      </c>
      <c r="C30" s="129" t="s">
        <v>235</v>
      </c>
      <c r="D30" s="129" t="s">
        <v>237</v>
      </c>
      <c r="E30" s="132">
        <v>55.4</v>
      </c>
      <c r="F30" s="127">
        <v>596.32559999999989</v>
      </c>
      <c r="G30" s="88">
        <v>655.95815999999991</v>
      </c>
      <c r="H30" s="148"/>
    </row>
    <row r="31" spans="1:8" ht="16.5" x14ac:dyDescent="0.3">
      <c r="A31" s="125">
        <v>29</v>
      </c>
      <c r="B31" s="125" t="s">
        <v>92</v>
      </c>
      <c r="C31" s="129">
        <v>705</v>
      </c>
      <c r="D31" s="129" t="s">
        <v>230</v>
      </c>
      <c r="E31" s="132">
        <v>60.7</v>
      </c>
      <c r="F31" s="127">
        <v>653.37479999999994</v>
      </c>
      <c r="G31" s="88">
        <v>718.71227999999996</v>
      </c>
      <c r="H31" s="148"/>
    </row>
    <row r="32" spans="1:8" ht="16.5" x14ac:dyDescent="0.3">
      <c r="A32" s="125">
        <v>30</v>
      </c>
      <c r="B32" s="125" t="s">
        <v>93</v>
      </c>
      <c r="C32" s="129">
        <v>801</v>
      </c>
      <c r="D32" s="129" t="s">
        <v>229</v>
      </c>
      <c r="E32" s="132">
        <v>52.25</v>
      </c>
      <c r="F32" s="127">
        <v>562.41899999999998</v>
      </c>
      <c r="G32" s="88">
        <v>618.66090000000008</v>
      </c>
      <c r="H32" s="148"/>
    </row>
    <row r="33" spans="1:8" ht="16.5" x14ac:dyDescent="0.3">
      <c r="A33" s="125">
        <v>31</v>
      </c>
      <c r="B33" s="125" t="s">
        <v>93</v>
      </c>
      <c r="C33" s="129">
        <v>804</v>
      </c>
      <c r="D33" s="129" t="s">
        <v>237</v>
      </c>
      <c r="E33" s="132">
        <v>55.2</v>
      </c>
      <c r="F33" s="127">
        <v>594.17279999999994</v>
      </c>
      <c r="G33" s="88">
        <v>653.59007999999994</v>
      </c>
      <c r="H33" s="148"/>
    </row>
    <row r="34" spans="1:8" ht="16.5" x14ac:dyDescent="0.3">
      <c r="A34" s="125">
        <v>32</v>
      </c>
      <c r="B34" s="125" t="s">
        <v>93</v>
      </c>
      <c r="C34" s="129">
        <v>805</v>
      </c>
      <c r="D34" s="129" t="s">
        <v>229</v>
      </c>
      <c r="E34" s="132">
        <v>38.4</v>
      </c>
      <c r="F34" s="127">
        <v>413.33759999999995</v>
      </c>
      <c r="G34" s="88">
        <v>454.67135999999999</v>
      </c>
      <c r="H34" s="148"/>
    </row>
    <row r="35" spans="1:8" ht="16.5" x14ac:dyDescent="0.3">
      <c r="A35" s="125">
        <v>33</v>
      </c>
      <c r="B35" s="125" t="s">
        <v>94</v>
      </c>
      <c r="C35" s="129">
        <v>901</v>
      </c>
      <c r="D35" s="129" t="s">
        <v>229</v>
      </c>
      <c r="E35" s="132">
        <v>52.3</v>
      </c>
      <c r="F35" s="127">
        <v>562.95719999999994</v>
      </c>
      <c r="G35" s="88">
        <v>619.25292000000002</v>
      </c>
      <c r="H35" s="148"/>
    </row>
    <row r="36" spans="1:8" ht="16.5" x14ac:dyDescent="0.3">
      <c r="A36" s="125">
        <v>34</v>
      </c>
      <c r="B36" s="125" t="s">
        <v>94</v>
      </c>
      <c r="C36" s="129">
        <v>902</v>
      </c>
      <c r="D36" s="129" t="s">
        <v>229</v>
      </c>
      <c r="E36" s="132">
        <v>46.7</v>
      </c>
      <c r="F36" s="127">
        <v>502.67880000000002</v>
      </c>
      <c r="G36" s="88">
        <v>552.94668000000001</v>
      </c>
      <c r="H36" s="148"/>
    </row>
    <row r="37" spans="1:8" ht="16.5" x14ac:dyDescent="0.3">
      <c r="A37" s="125">
        <v>35</v>
      </c>
      <c r="B37" s="125" t="s">
        <v>94</v>
      </c>
      <c r="C37" s="129" t="s">
        <v>238</v>
      </c>
      <c r="D37" s="129" t="s">
        <v>230</v>
      </c>
      <c r="E37" s="132">
        <v>78.400000000000006</v>
      </c>
      <c r="F37" s="127">
        <v>843.89760000000001</v>
      </c>
      <c r="G37" s="88">
        <v>928.28736000000004</v>
      </c>
      <c r="H37" s="148"/>
    </row>
    <row r="38" spans="1:8" ht="16.5" x14ac:dyDescent="0.3">
      <c r="A38" s="125">
        <v>36</v>
      </c>
      <c r="B38" s="125" t="s">
        <v>94</v>
      </c>
      <c r="C38" s="129">
        <v>905</v>
      </c>
      <c r="D38" s="129" t="s">
        <v>229</v>
      </c>
      <c r="E38" s="132">
        <v>38.4</v>
      </c>
      <c r="F38" s="127">
        <v>413.33759999999995</v>
      </c>
      <c r="G38" s="88">
        <v>454.67135999999999</v>
      </c>
      <c r="H38" s="148"/>
    </row>
    <row r="39" spans="1:8" ht="33" x14ac:dyDescent="0.3">
      <c r="A39" s="125">
        <v>37</v>
      </c>
      <c r="B39" s="125" t="s">
        <v>95</v>
      </c>
      <c r="C39" s="129" t="s">
        <v>239</v>
      </c>
      <c r="D39" s="129" t="s">
        <v>230</v>
      </c>
      <c r="E39" s="132">
        <v>102.9</v>
      </c>
      <c r="F39" s="127">
        <v>1107.6156000000001</v>
      </c>
      <c r="G39" s="88">
        <v>1218.3771600000002</v>
      </c>
      <c r="H39" s="148"/>
    </row>
    <row r="40" spans="1:8" ht="33" x14ac:dyDescent="0.3">
      <c r="A40" s="125">
        <v>38</v>
      </c>
      <c r="B40" s="125" t="s">
        <v>95</v>
      </c>
      <c r="C40" s="129" t="s">
        <v>240</v>
      </c>
      <c r="D40" s="129" t="s">
        <v>237</v>
      </c>
      <c r="E40" s="132">
        <v>65.2</v>
      </c>
      <c r="F40" s="127">
        <v>701.81280000000004</v>
      </c>
      <c r="G40" s="88">
        <v>771.99408000000005</v>
      </c>
      <c r="H40" s="148"/>
    </row>
    <row r="41" spans="1:8" ht="16.5" x14ac:dyDescent="0.3">
      <c r="A41" s="125">
        <v>39</v>
      </c>
      <c r="B41" s="125" t="s">
        <v>95</v>
      </c>
      <c r="C41" s="129">
        <v>1005</v>
      </c>
      <c r="D41" s="129" t="s">
        <v>237</v>
      </c>
      <c r="E41" s="132">
        <v>51.7</v>
      </c>
      <c r="F41" s="127">
        <v>556.49879999999996</v>
      </c>
      <c r="G41" s="88">
        <v>612.14868000000001</v>
      </c>
      <c r="H41" s="148"/>
    </row>
    <row r="42" spans="1:8" ht="33" x14ac:dyDescent="0.3">
      <c r="A42" s="125">
        <v>40</v>
      </c>
      <c r="B42" s="125" t="s">
        <v>96</v>
      </c>
      <c r="C42" s="129" t="s">
        <v>241</v>
      </c>
      <c r="D42" s="129" t="s">
        <v>230</v>
      </c>
      <c r="E42" s="132">
        <v>102.9</v>
      </c>
      <c r="F42" s="127">
        <v>1107.6156000000001</v>
      </c>
      <c r="G42" s="88">
        <v>1218.3771600000002</v>
      </c>
      <c r="H42" s="148"/>
    </row>
    <row r="43" spans="1:8" ht="33" x14ac:dyDescent="0.3">
      <c r="A43" s="125">
        <v>41</v>
      </c>
      <c r="B43" s="125" t="s">
        <v>96</v>
      </c>
      <c r="C43" s="129" t="s">
        <v>242</v>
      </c>
      <c r="D43" s="129" t="s">
        <v>230</v>
      </c>
      <c r="E43" s="132">
        <v>78.400000000000006</v>
      </c>
      <c r="F43" s="127">
        <v>843.89760000000001</v>
      </c>
      <c r="G43" s="88">
        <v>928.28736000000004</v>
      </c>
      <c r="H43" s="148"/>
    </row>
    <row r="44" spans="1:8" ht="16.5" x14ac:dyDescent="0.3">
      <c r="A44" s="125">
        <v>42</v>
      </c>
      <c r="B44" s="125" t="s">
        <v>96</v>
      </c>
      <c r="C44" s="129">
        <v>1105</v>
      </c>
      <c r="D44" s="129" t="s">
        <v>229</v>
      </c>
      <c r="E44" s="132">
        <v>38.9</v>
      </c>
      <c r="F44" s="127">
        <v>418.71959999999996</v>
      </c>
      <c r="G44" s="88">
        <v>460.59156000000002</v>
      </c>
      <c r="H44" s="148"/>
    </row>
    <row r="45" spans="1:8" ht="16.5" x14ac:dyDescent="0.3">
      <c r="A45" s="125">
        <v>43</v>
      </c>
      <c r="B45" s="125" t="s">
        <v>96</v>
      </c>
      <c r="C45" s="129">
        <v>1106</v>
      </c>
      <c r="D45" s="129" t="s">
        <v>237</v>
      </c>
      <c r="E45" s="132">
        <v>71.2</v>
      </c>
      <c r="F45" s="127">
        <v>766.39679999999998</v>
      </c>
      <c r="G45" s="88">
        <v>843.0364800000001</v>
      </c>
      <c r="H45" s="148"/>
    </row>
    <row r="46" spans="1:8" ht="16.5" x14ac:dyDescent="0.3">
      <c r="A46" s="125">
        <v>44</v>
      </c>
      <c r="B46" s="125" t="s">
        <v>97</v>
      </c>
      <c r="C46" s="129">
        <v>1201</v>
      </c>
      <c r="D46" s="129" t="s">
        <v>229</v>
      </c>
      <c r="E46" s="132">
        <v>57.05</v>
      </c>
      <c r="F46" s="127">
        <v>614.08619999999996</v>
      </c>
      <c r="G46" s="88">
        <v>675.49482</v>
      </c>
      <c r="H46" s="148"/>
    </row>
    <row r="47" spans="1:8" ht="16.5" x14ac:dyDescent="0.3">
      <c r="A47" s="125">
        <v>45</v>
      </c>
      <c r="B47" s="125" t="s">
        <v>97</v>
      </c>
      <c r="C47" s="129">
        <v>1202</v>
      </c>
      <c r="D47" s="129" t="s">
        <v>229</v>
      </c>
      <c r="E47" s="132">
        <v>46.8</v>
      </c>
      <c r="F47" s="127">
        <v>503.75519999999995</v>
      </c>
      <c r="G47" s="88">
        <v>554.13072</v>
      </c>
      <c r="H47" s="148"/>
    </row>
    <row r="48" spans="1:8" ht="33" x14ac:dyDescent="0.3">
      <c r="A48" s="125">
        <v>46</v>
      </c>
      <c r="B48" s="125" t="s">
        <v>97</v>
      </c>
      <c r="C48" s="129" t="s">
        <v>243</v>
      </c>
      <c r="D48" s="129" t="s">
        <v>230</v>
      </c>
      <c r="E48" s="132">
        <v>78.400000000000006</v>
      </c>
      <c r="F48" s="127">
        <v>843.89760000000001</v>
      </c>
      <c r="G48" s="88">
        <v>928.28736000000004</v>
      </c>
      <c r="H48" s="148"/>
    </row>
    <row r="49" spans="1:8" ht="16.5" x14ac:dyDescent="0.3">
      <c r="A49" s="125">
        <v>47</v>
      </c>
      <c r="B49" s="125" t="s">
        <v>97</v>
      </c>
      <c r="C49" s="129">
        <v>1205</v>
      </c>
      <c r="D49" s="129" t="s">
        <v>229</v>
      </c>
      <c r="E49" s="132">
        <v>38.9</v>
      </c>
      <c r="F49" s="127">
        <v>418.71959999999996</v>
      </c>
      <c r="G49" s="88">
        <v>460.59156000000002</v>
      </c>
      <c r="H49" s="148"/>
    </row>
    <row r="50" spans="1:8" ht="33" x14ac:dyDescent="0.3">
      <c r="A50" s="125">
        <v>48</v>
      </c>
      <c r="B50" s="125" t="s">
        <v>98</v>
      </c>
      <c r="C50" s="129" t="s">
        <v>244</v>
      </c>
      <c r="D50" s="129" t="s">
        <v>230</v>
      </c>
      <c r="E50" s="132">
        <v>102.9</v>
      </c>
      <c r="F50" s="127">
        <v>1107.6156000000001</v>
      </c>
      <c r="G50" s="88">
        <v>1218.3771600000002</v>
      </c>
      <c r="H50" s="148"/>
    </row>
    <row r="51" spans="1:8" ht="33" x14ac:dyDescent="0.3">
      <c r="A51" s="125">
        <v>49</v>
      </c>
      <c r="B51" s="125" t="s">
        <v>98</v>
      </c>
      <c r="C51" s="129" t="s">
        <v>245</v>
      </c>
      <c r="D51" s="129" t="s">
        <v>230</v>
      </c>
      <c r="E51" s="132">
        <v>78.400000000000006</v>
      </c>
      <c r="F51" s="127">
        <v>843.89760000000001</v>
      </c>
      <c r="G51" s="88">
        <v>928.28736000000004</v>
      </c>
      <c r="H51" s="148"/>
    </row>
    <row r="52" spans="1:8" ht="16.5" x14ac:dyDescent="0.3">
      <c r="A52" s="125">
        <v>50</v>
      </c>
      <c r="B52" s="125" t="s">
        <v>98</v>
      </c>
      <c r="C52" s="129">
        <v>1305</v>
      </c>
      <c r="D52" s="129" t="s">
        <v>229</v>
      </c>
      <c r="E52" s="132">
        <v>38.9</v>
      </c>
      <c r="F52" s="127">
        <v>418.71959999999996</v>
      </c>
      <c r="G52" s="88">
        <v>460.59156000000002</v>
      </c>
      <c r="H52" s="148"/>
    </row>
    <row r="53" spans="1:8" ht="16.5" x14ac:dyDescent="0.3">
      <c r="A53" s="176" t="s">
        <v>30</v>
      </c>
      <c r="B53" s="176"/>
      <c r="C53" s="176"/>
      <c r="D53" s="176"/>
      <c r="E53" s="91">
        <f>SUM(E3:E52)</f>
        <v>2695.3500000000013</v>
      </c>
      <c r="F53" s="91">
        <f t="shared" ref="F53:G53" si="1">SUM(F3:F52)</f>
        <v>29012.747400000007</v>
      </c>
      <c r="G53" s="91">
        <f t="shared" si="1"/>
        <v>31892.709420000003</v>
      </c>
      <c r="H53" s="149"/>
    </row>
  </sheetData>
  <mergeCells count="4">
    <mergeCell ref="A1:G1"/>
    <mergeCell ref="J1:P1"/>
    <mergeCell ref="A53:D53"/>
    <mergeCell ref="J8:M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AB0FB-7547-495F-B14B-62D617972496}">
  <dimension ref="A1:G4"/>
  <sheetViews>
    <sheetView workbookViewId="0">
      <selection activeCell="E2" sqref="E2:G3"/>
    </sheetView>
  </sheetViews>
  <sheetFormatPr defaultRowHeight="14.25" x14ac:dyDescent="0.2"/>
  <cols>
    <col min="1" max="1" width="5.75" bestFit="1" customWidth="1"/>
    <col min="2" max="2" width="8.375" bestFit="1" customWidth="1"/>
    <col min="3" max="3" width="11" customWidth="1"/>
    <col min="4" max="4" width="5.875" bestFit="1" customWidth="1"/>
    <col min="5" max="5" width="13" customWidth="1"/>
    <col min="6" max="6" width="12.875" customWidth="1"/>
    <col min="7" max="7" width="12" customWidth="1"/>
  </cols>
  <sheetData>
    <row r="1" spans="1:7" ht="33" x14ac:dyDescent="0.2">
      <c r="A1" s="120" t="s">
        <v>31</v>
      </c>
      <c r="B1" s="121" t="s">
        <v>70</v>
      </c>
      <c r="C1" s="121" t="s">
        <v>45</v>
      </c>
      <c r="D1" s="121" t="s">
        <v>75</v>
      </c>
      <c r="E1" s="122" t="s">
        <v>223</v>
      </c>
      <c r="F1" s="122" t="s">
        <v>224</v>
      </c>
      <c r="G1" s="123" t="s">
        <v>225</v>
      </c>
    </row>
    <row r="2" spans="1:7" ht="16.5" x14ac:dyDescent="0.3">
      <c r="A2" s="125">
        <v>1</v>
      </c>
      <c r="B2" s="125" t="s">
        <v>100</v>
      </c>
      <c r="C2" s="129" t="s">
        <v>251</v>
      </c>
      <c r="D2" s="129" t="s">
        <v>248</v>
      </c>
      <c r="E2" s="132">
        <v>130.94</v>
      </c>
      <c r="F2" s="127">
        <v>1409.4381599999999</v>
      </c>
      <c r="G2" s="88">
        <v>1550.3819760000001</v>
      </c>
    </row>
    <row r="3" spans="1:7" ht="16.5" x14ac:dyDescent="0.3">
      <c r="A3" s="125">
        <v>2</v>
      </c>
      <c r="B3" s="125" t="s">
        <v>101</v>
      </c>
      <c r="C3" s="129" t="s">
        <v>254</v>
      </c>
      <c r="D3" s="129" t="s">
        <v>248</v>
      </c>
      <c r="E3" s="132">
        <v>130.21</v>
      </c>
      <c r="F3" s="127">
        <v>1401.58044</v>
      </c>
      <c r="G3" s="88">
        <v>1541.738484</v>
      </c>
    </row>
    <row r="4" spans="1:7" ht="16.5" x14ac:dyDescent="0.3">
      <c r="A4" s="174" t="s">
        <v>73</v>
      </c>
      <c r="B4" s="175"/>
      <c r="C4" s="175"/>
      <c r="D4" s="175"/>
      <c r="E4" s="137">
        <f>SUM(E2:E3)</f>
        <v>261.14999999999998</v>
      </c>
      <c r="F4" s="137">
        <f>SUM(F2:F3)</f>
        <v>2811.0185999999999</v>
      </c>
      <c r="G4" s="137">
        <f>SUM(G2:G3)</f>
        <v>3092.1204600000001</v>
      </c>
    </row>
  </sheetData>
  <mergeCells count="1">
    <mergeCell ref="A4:D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35"/>
  <sheetViews>
    <sheetView workbookViewId="0">
      <selection sqref="A1:I35"/>
    </sheetView>
  </sheetViews>
  <sheetFormatPr defaultColWidth="12.625" defaultRowHeight="15" customHeight="1" x14ac:dyDescent="0.2"/>
  <cols>
    <col min="1" max="1" width="3.125" customWidth="1"/>
    <col min="2" max="2" width="8.375" bestFit="1" customWidth="1"/>
    <col min="3" max="3" width="9.625" bestFit="1" customWidth="1"/>
    <col min="4" max="4" width="5.375" bestFit="1" customWidth="1"/>
    <col min="5" max="5" width="12.25" hidden="1" customWidth="1"/>
    <col min="6" max="6" width="11.625" customWidth="1"/>
    <col min="7" max="7" width="10.625" customWidth="1"/>
    <col min="8" max="8" width="14.25" customWidth="1"/>
    <col min="9" max="9" width="14.125" bestFit="1" customWidth="1"/>
  </cols>
  <sheetData>
    <row r="1" spans="1:9" s="92" customFormat="1" ht="31.5" customHeight="1" x14ac:dyDescent="0.2">
      <c r="A1" s="145" t="s">
        <v>31</v>
      </c>
      <c r="B1" s="145" t="s">
        <v>70</v>
      </c>
      <c r="C1" s="145" t="s">
        <v>45</v>
      </c>
      <c r="D1" s="145" t="s">
        <v>75</v>
      </c>
      <c r="E1" s="123" t="s">
        <v>223</v>
      </c>
      <c r="F1" s="123" t="s">
        <v>224</v>
      </c>
      <c r="G1" s="123" t="s">
        <v>225</v>
      </c>
      <c r="H1" s="89" t="s">
        <v>64</v>
      </c>
      <c r="I1" s="89" t="s">
        <v>78</v>
      </c>
    </row>
    <row r="2" spans="1:9" ht="15" customHeight="1" x14ac:dyDescent="0.3">
      <c r="A2" s="125">
        <v>1</v>
      </c>
      <c r="B2" s="125" t="s">
        <v>97</v>
      </c>
      <c r="C2" s="129">
        <v>1206</v>
      </c>
      <c r="D2" s="129" t="s">
        <v>237</v>
      </c>
      <c r="E2" s="132">
        <v>74.599999999999994</v>
      </c>
      <c r="F2" s="127">
        <v>802.99439999999993</v>
      </c>
      <c r="G2" s="88">
        <v>883.29384000000005</v>
      </c>
      <c r="H2" s="88">
        <v>42000</v>
      </c>
      <c r="I2" s="88">
        <f>ROUND(F2*H2,0)</f>
        <v>33725765</v>
      </c>
    </row>
    <row r="3" spans="1:9" ht="15" customHeight="1" x14ac:dyDescent="0.3">
      <c r="A3" s="125">
        <v>2</v>
      </c>
      <c r="B3" s="125" t="s">
        <v>98</v>
      </c>
      <c r="C3" s="129">
        <v>1306</v>
      </c>
      <c r="D3" s="129" t="s">
        <v>237</v>
      </c>
      <c r="E3" s="132">
        <v>74.599999999999994</v>
      </c>
      <c r="F3" s="127">
        <v>802.99439999999993</v>
      </c>
      <c r="G3" s="88">
        <v>883.29384000000005</v>
      </c>
      <c r="H3" s="88">
        <v>42000</v>
      </c>
      <c r="I3" s="88">
        <f t="shared" ref="I3:I34" si="0">ROUND(F3*H3,0)</f>
        <v>33725765</v>
      </c>
    </row>
    <row r="4" spans="1:9" ht="15" customHeight="1" x14ac:dyDescent="0.3">
      <c r="A4" s="125">
        <v>3</v>
      </c>
      <c r="B4" s="125" t="s">
        <v>99</v>
      </c>
      <c r="C4" s="129" t="s">
        <v>246</v>
      </c>
      <c r="D4" s="129" t="s">
        <v>230</v>
      </c>
      <c r="E4" s="132">
        <v>108.72</v>
      </c>
      <c r="F4" s="127">
        <v>1170.26208</v>
      </c>
      <c r="G4" s="88">
        <v>1287.288288</v>
      </c>
      <c r="H4" s="88">
        <v>42000</v>
      </c>
      <c r="I4" s="88">
        <f t="shared" si="0"/>
        <v>49151007</v>
      </c>
    </row>
    <row r="5" spans="1:9" ht="15" customHeight="1" x14ac:dyDescent="0.3">
      <c r="A5" s="125">
        <v>4</v>
      </c>
      <c r="B5" s="125" t="s">
        <v>99</v>
      </c>
      <c r="C5" s="129" t="s">
        <v>247</v>
      </c>
      <c r="D5" s="129" t="s">
        <v>237</v>
      </c>
      <c r="E5" s="132">
        <v>68.59</v>
      </c>
      <c r="F5" s="127">
        <v>738.30276000000003</v>
      </c>
      <c r="G5" s="88">
        <v>812.13303600000006</v>
      </c>
      <c r="H5" s="88">
        <v>42000</v>
      </c>
      <c r="I5" s="88">
        <f t="shared" si="0"/>
        <v>31008716</v>
      </c>
    </row>
    <row r="6" spans="1:9" ht="15" customHeight="1" x14ac:dyDescent="0.3">
      <c r="A6" s="125">
        <v>5</v>
      </c>
      <c r="B6" s="125" t="s">
        <v>99</v>
      </c>
      <c r="C6" s="129">
        <v>1405</v>
      </c>
      <c r="D6" s="129" t="s">
        <v>237</v>
      </c>
      <c r="E6" s="132">
        <v>55.18</v>
      </c>
      <c r="F6" s="127">
        <v>593.95751999999993</v>
      </c>
      <c r="G6" s="88">
        <v>653.35327199999995</v>
      </c>
      <c r="H6" s="88">
        <v>42000</v>
      </c>
      <c r="I6" s="88">
        <f t="shared" si="0"/>
        <v>24946216</v>
      </c>
    </row>
    <row r="7" spans="1:9" ht="15" customHeight="1" x14ac:dyDescent="0.3">
      <c r="A7" s="125">
        <v>6</v>
      </c>
      <c r="B7" s="125" t="s">
        <v>99</v>
      </c>
      <c r="C7" s="129">
        <v>1406</v>
      </c>
      <c r="D7" s="129" t="s">
        <v>237</v>
      </c>
      <c r="E7" s="132">
        <v>74.599999999999994</v>
      </c>
      <c r="F7" s="127">
        <v>802.99439999999993</v>
      </c>
      <c r="G7" s="88">
        <v>883.29384000000005</v>
      </c>
      <c r="H7" s="88">
        <v>42000</v>
      </c>
      <c r="I7" s="88">
        <f t="shared" si="0"/>
        <v>33725765</v>
      </c>
    </row>
    <row r="8" spans="1:9" ht="15" customHeight="1" x14ac:dyDescent="0.3">
      <c r="A8" s="125">
        <v>7</v>
      </c>
      <c r="B8" s="125" t="s">
        <v>100</v>
      </c>
      <c r="C8" s="129" t="s">
        <v>249</v>
      </c>
      <c r="D8" s="129" t="s">
        <v>237</v>
      </c>
      <c r="E8" s="132">
        <v>88.38</v>
      </c>
      <c r="F8" s="127">
        <v>951.32231999999988</v>
      </c>
      <c r="G8" s="88">
        <v>1046.4545519999999</v>
      </c>
      <c r="H8" s="88">
        <v>42000</v>
      </c>
      <c r="I8" s="88">
        <f t="shared" si="0"/>
        <v>39955537</v>
      </c>
    </row>
    <row r="9" spans="1:9" ht="15" customHeight="1" x14ac:dyDescent="0.3">
      <c r="A9" s="125">
        <v>8</v>
      </c>
      <c r="B9" s="125" t="s">
        <v>101</v>
      </c>
      <c r="C9" s="129" t="s">
        <v>252</v>
      </c>
      <c r="D9" s="129" t="s">
        <v>230</v>
      </c>
      <c r="E9" s="132">
        <v>108.72</v>
      </c>
      <c r="F9" s="127">
        <v>1170.26208</v>
      </c>
      <c r="G9" s="88">
        <v>1287.288288</v>
      </c>
      <c r="H9" s="88">
        <v>42000</v>
      </c>
      <c r="I9" s="88">
        <f t="shared" si="0"/>
        <v>49151007</v>
      </c>
    </row>
    <row r="10" spans="1:9" ht="15" customHeight="1" x14ac:dyDescent="0.3">
      <c r="A10" s="125">
        <v>9</v>
      </c>
      <c r="B10" s="125" t="s">
        <v>101</v>
      </c>
      <c r="C10" s="129" t="s">
        <v>253</v>
      </c>
      <c r="D10" s="129" t="s">
        <v>237</v>
      </c>
      <c r="E10" s="132">
        <v>68.59</v>
      </c>
      <c r="F10" s="127">
        <v>738.30276000000003</v>
      </c>
      <c r="G10" s="88">
        <v>812.13303600000006</v>
      </c>
      <c r="H10" s="88">
        <v>42000</v>
      </c>
      <c r="I10" s="88">
        <f t="shared" si="0"/>
        <v>31008716</v>
      </c>
    </row>
    <row r="11" spans="1:9" ht="15" customHeight="1" x14ac:dyDescent="0.3">
      <c r="A11" s="125">
        <v>10</v>
      </c>
      <c r="B11" s="125" t="s">
        <v>102</v>
      </c>
      <c r="C11" s="129" t="s">
        <v>255</v>
      </c>
      <c r="D11" s="129" t="s">
        <v>230</v>
      </c>
      <c r="E11" s="132">
        <v>108.72</v>
      </c>
      <c r="F11" s="127">
        <v>1170.26208</v>
      </c>
      <c r="G11" s="88">
        <v>1287.288288</v>
      </c>
      <c r="H11" s="88">
        <v>42000</v>
      </c>
      <c r="I11" s="88">
        <f t="shared" si="0"/>
        <v>49151007</v>
      </c>
    </row>
    <row r="12" spans="1:9" ht="15" customHeight="1" x14ac:dyDescent="0.3">
      <c r="A12" s="125">
        <v>11</v>
      </c>
      <c r="B12" s="125" t="s">
        <v>102</v>
      </c>
      <c r="C12" s="129" t="s">
        <v>256</v>
      </c>
      <c r="D12" s="129" t="s">
        <v>237</v>
      </c>
      <c r="E12" s="132">
        <v>68.59</v>
      </c>
      <c r="F12" s="127">
        <v>738.30276000000003</v>
      </c>
      <c r="G12" s="88">
        <v>812.13303600000006</v>
      </c>
      <c r="H12" s="88">
        <v>42000</v>
      </c>
      <c r="I12" s="88">
        <f t="shared" si="0"/>
        <v>31008716</v>
      </c>
    </row>
    <row r="13" spans="1:9" ht="15" customHeight="1" x14ac:dyDescent="0.3">
      <c r="A13" s="125">
        <v>12</v>
      </c>
      <c r="B13" s="125" t="s">
        <v>102</v>
      </c>
      <c r="C13" s="129">
        <v>1705</v>
      </c>
      <c r="D13" s="129" t="s">
        <v>237</v>
      </c>
      <c r="E13" s="132">
        <v>55.18</v>
      </c>
      <c r="F13" s="127">
        <v>593.95751999999993</v>
      </c>
      <c r="G13" s="88">
        <v>653.35327199999995</v>
      </c>
      <c r="H13" s="88">
        <v>42000</v>
      </c>
      <c r="I13" s="88">
        <f t="shared" si="0"/>
        <v>24946216</v>
      </c>
    </row>
    <row r="14" spans="1:9" ht="15" customHeight="1" x14ac:dyDescent="0.3">
      <c r="A14" s="125">
        <v>13</v>
      </c>
      <c r="B14" s="125" t="s">
        <v>102</v>
      </c>
      <c r="C14" s="129">
        <v>1706</v>
      </c>
      <c r="D14" s="129" t="s">
        <v>237</v>
      </c>
      <c r="E14" s="132">
        <v>74.599999999999994</v>
      </c>
      <c r="F14" s="127">
        <v>802.99439999999993</v>
      </c>
      <c r="G14" s="88">
        <v>883.29384000000005</v>
      </c>
      <c r="H14" s="88">
        <v>42000</v>
      </c>
      <c r="I14" s="88">
        <f t="shared" si="0"/>
        <v>33725765</v>
      </c>
    </row>
    <row r="15" spans="1:9" ht="15" customHeight="1" x14ac:dyDescent="0.3">
      <c r="A15" s="125">
        <v>14</v>
      </c>
      <c r="B15" s="125" t="s">
        <v>103</v>
      </c>
      <c r="C15" s="129" t="s">
        <v>257</v>
      </c>
      <c r="D15" s="129" t="s">
        <v>230</v>
      </c>
      <c r="E15" s="132">
        <v>108.72</v>
      </c>
      <c r="F15" s="127">
        <v>1170.26208</v>
      </c>
      <c r="G15" s="88">
        <v>1287.288288</v>
      </c>
      <c r="H15" s="88">
        <v>42000</v>
      </c>
      <c r="I15" s="88">
        <f t="shared" si="0"/>
        <v>49151007</v>
      </c>
    </row>
    <row r="16" spans="1:9" ht="15" customHeight="1" x14ac:dyDescent="0.3">
      <c r="A16" s="125">
        <v>15</v>
      </c>
      <c r="B16" s="125" t="s">
        <v>103</v>
      </c>
      <c r="C16" s="129" t="s">
        <v>258</v>
      </c>
      <c r="D16" s="129" t="s">
        <v>237</v>
      </c>
      <c r="E16" s="132">
        <v>68.59</v>
      </c>
      <c r="F16" s="127">
        <v>738.30276000000003</v>
      </c>
      <c r="G16" s="88">
        <v>812.13303600000006</v>
      </c>
      <c r="H16" s="88">
        <v>42000</v>
      </c>
      <c r="I16" s="88">
        <f t="shared" si="0"/>
        <v>31008716</v>
      </c>
    </row>
    <row r="17" spans="1:9" ht="15" customHeight="1" x14ac:dyDescent="0.3">
      <c r="A17" s="125">
        <v>16</v>
      </c>
      <c r="B17" s="125" t="s">
        <v>103</v>
      </c>
      <c r="C17" s="129">
        <v>1805</v>
      </c>
      <c r="D17" s="129" t="s">
        <v>237</v>
      </c>
      <c r="E17" s="132">
        <v>55.18</v>
      </c>
      <c r="F17" s="127">
        <v>593.95751999999993</v>
      </c>
      <c r="G17" s="88">
        <v>653.35327199999995</v>
      </c>
      <c r="H17" s="88">
        <v>42000</v>
      </c>
      <c r="I17" s="88">
        <f t="shared" si="0"/>
        <v>24946216</v>
      </c>
    </row>
    <row r="18" spans="1:9" ht="15" customHeight="1" x14ac:dyDescent="0.3">
      <c r="A18" s="125">
        <v>17</v>
      </c>
      <c r="B18" s="125" t="s">
        <v>103</v>
      </c>
      <c r="C18" s="129">
        <v>1806</v>
      </c>
      <c r="D18" s="129" t="s">
        <v>237</v>
      </c>
      <c r="E18" s="132">
        <v>74.599999999999994</v>
      </c>
      <c r="F18" s="127">
        <v>802.99439999999993</v>
      </c>
      <c r="G18" s="88">
        <v>883.29384000000005</v>
      </c>
      <c r="H18" s="88">
        <v>42000</v>
      </c>
      <c r="I18" s="88">
        <f t="shared" si="0"/>
        <v>33725765</v>
      </c>
    </row>
    <row r="19" spans="1:9" ht="15" customHeight="1" x14ac:dyDescent="0.3">
      <c r="A19" s="125">
        <v>18</v>
      </c>
      <c r="B19" s="125" t="s">
        <v>104</v>
      </c>
      <c r="C19" s="129" t="s">
        <v>259</v>
      </c>
      <c r="D19" s="129" t="s">
        <v>230</v>
      </c>
      <c r="E19" s="132">
        <v>108.72</v>
      </c>
      <c r="F19" s="127">
        <v>1170.26208</v>
      </c>
      <c r="G19" s="88">
        <v>1287.288288</v>
      </c>
      <c r="H19" s="88">
        <v>42000</v>
      </c>
      <c r="I19" s="88">
        <f t="shared" si="0"/>
        <v>49151007</v>
      </c>
    </row>
    <row r="20" spans="1:9" ht="15" customHeight="1" x14ac:dyDescent="0.3">
      <c r="A20" s="125">
        <v>19</v>
      </c>
      <c r="B20" s="125" t="s">
        <v>104</v>
      </c>
      <c r="C20" s="129" t="s">
        <v>260</v>
      </c>
      <c r="D20" s="129" t="s">
        <v>237</v>
      </c>
      <c r="E20" s="132">
        <v>68.59</v>
      </c>
      <c r="F20" s="127">
        <v>738.30276000000003</v>
      </c>
      <c r="G20" s="88">
        <v>812.13303600000006</v>
      </c>
      <c r="H20" s="88">
        <v>42000</v>
      </c>
      <c r="I20" s="88">
        <f t="shared" si="0"/>
        <v>31008716</v>
      </c>
    </row>
    <row r="21" spans="1:9" ht="15" customHeight="1" x14ac:dyDescent="0.3">
      <c r="A21" s="125">
        <v>20</v>
      </c>
      <c r="B21" s="125" t="s">
        <v>104</v>
      </c>
      <c r="C21" s="129">
        <v>1905</v>
      </c>
      <c r="D21" s="129" t="s">
        <v>237</v>
      </c>
      <c r="E21" s="132">
        <v>55.18</v>
      </c>
      <c r="F21" s="127">
        <v>593.95751999999993</v>
      </c>
      <c r="G21" s="88">
        <v>653.35327199999995</v>
      </c>
      <c r="H21" s="88">
        <v>42000</v>
      </c>
      <c r="I21" s="88">
        <f t="shared" si="0"/>
        <v>24946216</v>
      </c>
    </row>
    <row r="22" spans="1:9" ht="15" customHeight="1" x14ac:dyDescent="0.3">
      <c r="A22" s="125">
        <v>21</v>
      </c>
      <c r="B22" s="125" t="s">
        <v>104</v>
      </c>
      <c r="C22" s="129">
        <v>1906</v>
      </c>
      <c r="D22" s="129" t="s">
        <v>237</v>
      </c>
      <c r="E22" s="132">
        <v>74.599999999999994</v>
      </c>
      <c r="F22" s="127">
        <v>802.99439999999993</v>
      </c>
      <c r="G22" s="88">
        <v>883.29384000000005</v>
      </c>
      <c r="H22" s="88">
        <v>42000</v>
      </c>
      <c r="I22" s="88">
        <f t="shared" si="0"/>
        <v>33725765</v>
      </c>
    </row>
    <row r="23" spans="1:9" ht="15" customHeight="1" x14ac:dyDescent="0.3">
      <c r="A23" s="125">
        <v>22</v>
      </c>
      <c r="B23" s="125" t="s">
        <v>105</v>
      </c>
      <c r="C23" s="129" t="s">
        <v>261</v>
      </c>
      <c r="D23" s="129" t="s">
        <v>230</v>
      </c>
      <c r="E23" s="132">
        <v>108.72</v>
      </c>
      <c r="F23" s="127">
        <v>1170.26208</v>
      </c>
      <c r="G23" s="88">
        <v>1287.288288</v>
      </c>
      <c r="H23" s="88">
        <v>42000</v>
      </c>
      <c r="I23" s="88">
        <f t="shared" si="0"/>
        <v>49151007</v>
      </c>
    </row>
    <row r="24" spans="1:9" ht="15" customHeight="1" x14ac:dyDescent="0.3">
      <c r="A24" s="125">
        <v>23</v>
      </c>
      <c r="B24" s="125" t="s">
        <v>105</v>
      </c>
      <c r="C24" s="129" t="s">
        <v>262</v>
      </c>
      <c r="D24" s="129" t="s">
        <v>237</v>
      </c>
      <c r="E24" s="132">
        <v>68.59</v>
      </c>
      <c r="F24" s="127">
        <v>738.30276000000003</v>
      </c>
      <c r="G24" s="88">
        <v>812.13303600000006</v>
      </c>
      <c r="H24" s="88">
        <v>42000</v>
      </c>
      <c r="I24" s="88">
        <f t="shared" si="0"/>
        <v>31008716</v>
      </c>
    </row>
    <row r="25" spans="1:9" ht="15" customHeight="1" x14ac:dyDescent="0.3">
      <c r="A25" s="125">
        <v>24</v>
      </c>
      <c r="B25" s="125" t="s">
        <v>105</v>
      </c>
      <c r="C25" s="129">
        <v>2005</v>
      </c>
      <c r="D25" s="129" t="s">
        <v>237</v>
      </c>
      <c r="E25" s="132">
        <v>55.18</v>
      </c>
      <c r="F25" s="127">
        <v>593.95751999999993</v>
      </c>
      <c r="G25" s="88">
        <v>653.35327199999995</v>
      </c>
      <c r="H25" s="88">
        <v>42000</v>
      </c>
      <c r="I25" s="88">
        <f t="shared" si="0"/>
        <v>24946216</v>
      </c>
    </row>
    <row r="26" spans="1:9" ht="15" customHeight="1" x14ac:dyDescent="0.3">
      <c r="A26" s="125">
        <v>25</v>
      </c>
      <c r="B26" s="125" t="s">
        <v>105</v>
      </c>
      <c r="C26" s="129">
        <v>2006</v>
      </c>
      <c r="D26" s="129" t="s">
        <v>237</v>
      </c>
      <c r="E26" s="132">
        <v>74.599999999999994</v>
      </c>
      <c r="F26" s="127">
        <v>802.99439999999993</v>
      </c>
      <c r="G26" s="88">
        <v>883.29384000000005</v>
      </c>
      <c r="H26" s="88">
        <v>42000</v>
      </c>
      <c r="I26" s="88">
        <f t="shared" si="0"/>
        <v>33725765</v>
      </c>
    </row>
    <row r="27" spans="1:9" ht="15" customHeight="1" x14ac:dyDescent="0.3">
      <c r="A27" s="125">
        <v>26</v>
      </c>
      <c r="B27" s="125" t="s">
        <v>106</v>
      </c>
      <c r="C27" s="129" t="s">
        <v>263</v>
      </c>
      <c r="D27" s="129" t="s">
        <v>230</v>
      </c>
      <c r="E27" s="132">
        <v>108.72</v>
      </c>
      <c r="F27" s="127">
        <v>1170.26208</v>
      </c>
      <c r="G27" s="88">
        <v>1287.288288</v>
      </c>
      <c r="H27" s="88">
        <v>42000</v>
      </c>
      <c r="I27" s="88">
        <f t="shared" si="0"/>
        <v>49151007</v>
      </c>
    </row>
    <row r="28" spans="1:9" ht="15" customHeight="1" x14ac:dyDescent="0.3">
      <c r="A28" s="125">
        <v>27</v>
      </c>
      <c r="B28" s="125" t="s">
        <v>106</v>
      </c>
      <c r="C28" s="129" t="s">
        <v>264</v>
      </c>
      <c r="D28" s="129" t="s">
        <v>237</v>
      </c>
      <c r="E28" s="132">
        <v>68.59</v>
      </c>
      <c r="F28" s="127">
        <v>738.30276000000003</v>
      </c>
      <c r="G28" s="88">
        <v>812.13303600000006</v>
      </c>
      <c r="H28" s="88">
        <v>42000</v>
      </c>
      <c r="I28" s="88">
        <f t="shared" si="0"/>
        <v>31008716</v>
      </c>
    </row>
    <row r="29" spans="1:9" ht="15" customHeight="1" x14ac:dyDescent="0.3">
      <c r="A29" s="125">
        <v>28</v>
      </c>
      <c r="B29" s="125" t="s">
        <v>106</v>
      </c>
      <c r="C29" s="129">
        <v>2105</v>
      </c>
      <c r="D29" s="129" t="s">
        <v>237</v>
      </c>
      <c r="E29" s="132">
        <v>55.18</v>
      </c>
      <c r="F29" s="127">
        <v>593.95751999999993</v>
      </c>
      <c r="G29" s="88">
        <v>653.35327199999995</v>
      </c>
      <c r="H29" s="88">
        <v>42000</v>
      </c>
      <c r="I29" s="88">
        <f t="shared" si="0"/>
        <v>24946216</v>
      </c>
    </row>
    <row r="30" spans="1:9" ht="15" customHeight="1" x14ac:dyDescent="0.3">
      <c r="A30" s="125">
        <v>29</v>
      </c>
      <c r="B30" s="125" t="s">
        <v>106</v>
      </c>
      <c r="C30" s="129">
        <v>2106</v>
      </c>
      <c r="D30" s="129" t="s">
        <v>237</v>
      </c>
      <c r="E30" s="132">
        <v>74.599999999999994</v>
      </c>
      <c r="F30" s="127">
        <v>802.99439999999993</v>
      </c>
      <c r="G30" s="88">
        <v>883.29384000000005</v>
      </c>
      <c r="H30" s="88">
        <v>42000</v>
      </c>
      <c r="I30" s="88">
        <f t="shared" si="0"/>
        <v>33725765</v>
      </c>
    </row>
    <row r="31" spans="1:9" ht="15" customHeight="1" x14ac:dyDescent="0.3">
      <c r="A31" s="125">
        <v>30</v>
      </c>
      <c r="B31" s="125" t="s">
        <v>107</v>
      </c>
      <c r="C31" s="129" t="s">
        <v>265</v>
      </c>
      <c r="D31" s="129" t="s">
        <v>230</v>
      </c>
      <c r="E31" s="132">
        <v>108.72</v>
      </c>
      <c r="F31" s="127">
        <v>1170.26208</v>
      </c>
      <c r="G31" s="88">
        <v>1287.288288</v>
      </c>
      <c r="H31" s="88">
        <v>42000</v>
      </c>
      <c r="I31" s="88">
        <f t="shared" si="0"/>
        <v>49151007</v>
      </c>
    </row>
    <row r="32" spans="1:9" ht="15" customHeight="1" x14ac:dyDescent="0.3">
      <c r="A32" s="125">
        <v>31</v>
      </c>
      <c r="B32" s="125" t="s">
        <v>107</v>
      </c>
      <c r="C32" s="129" t="s">
        <v>266</v>
      </c>
      <c r="D32" s="129" t="s">
        <v>237</v>
      </c>
      <c r="E32" s="132">
        <v>68.59</v>
      </c>
      <c r="F32" s="127">
        <v>738.30276000000003</v>
      </c>
      <c r="G32" s="88">
        <v>812.13303600000006</v>
      </c>
      <c r="H32" s="88">
        <v>42000</v>
      </c>
      <c r="I32" s="88">
        <f t="shared" si="0"/>
        <v>31008716</v>
      </c>
    </row>
    <row r="33" spans="1:9" ht="15" customHeight="1" x14ac:dyDescent="0.3">
      <c r="A33" s="125">
        <v>32</v>
      </c>
      <c r="B33" s="125" t="s">
        <v>107</v>
      </c>
      <c r="C33" s="129">
        <v>2205</v>
      </c>
      <c r="D33" s="129" t="s">
        <v>237</v>
      </c>
      <c r="E33" s="132">
        <v>55.18</v>
      </c>
      <c r="F33" s="127">
        <v>593.95751999999993</v>
      </c>
      <c r="G33" s="88">
        <v>653.35327199999995</v>
      </c>
      <c r="H33" s="88">
        <v>42000</v>
      </c>
      <c r="I33" s="88">
        <f t="shared" si="0"/>
        <v>24946216</v>
      </c>
    </row>
    <row r="34" spans="1:9" ht="15" customHeight="1" x14ac:dyDescent="0.3">
      <c r="A34" s="125">
        <v>33</v>
      </c>
      <c r="B34" s="125" t="s">
        <v>107</v>
      </c>
      <c r="C34" s="129">
        <v>2206</v>
      </c>
      <c r="D34" s="129" t="s">
        <v>237</v>
      </c>
      <c r="E34" s="132">
        <v>74.599999999999994</v>
      </c>
      <c r="F34" s="127">
        <v>802.99439999999993</v>
      </c>
      <c r="G34" s="88">
        <v>883.29384000000005</v>
      </c>
      <c r="H34" s="88">
        <v>42000</v>
      </c>
      <c r="I34" s="88">
        <f t="shared" si="0"/>
        <v>33725765</v>
      </c>
    </row>
    <row r="35" spans="1:9" ht="15" customHeight="1" x14ac:dyDescent="0.3">
      <c r="A35" s="176" t="s">
        <v>30</v>
      </c>
      <c r="B35" s="176"/>
      <c r="C35" s="176"/>
      <c r="D35" s="176"/>
      <c r="E35" s="91">
        <f>SUM(E2:E34)</f>
        <v>2564.5199999999991</v>
      </c>
      <c r="F35" s="91">
        <f t="shared" ref="F35:I35" si="1">SUM(F2:F34)</f>
        <v>27604.493279999999</v>
      </c>
      <c r="G35" s="91">
        <f t="shared" si="1"/>
        <v>30364.94260799999</v>
      </c>
      <c r="H35" s="91"/>
      <c r="I35" s="91">
        <f t="shared" si="1"/>
        <v>1159388718</v>
      </c>
    </row>
  </sheetData>
  <mergeCells count="1">
    <mergeCell ref="A35:D35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BB8F1-27EC-4B96-8BC5-CC13BA15F1E8}">
  <dimension ref="A1:G6"/>
  <sheetViews>
    <sheetView workbookViewId="0">
      <selection activeCell="C13" sqref="C13"/>
    </sheetView>
  </sheetViews>
  <sheetFormatPr defaultRowHeight="14.25" x14ac:dyDescent="0.2"/>
  <cols>
    <col min="1" max="1" width="5.75" bestFit="1" customWidth="1"/>
    <col min="2" max="2" width="15" bestFit="1" customWidth="1"/>
    <col min="3" max="3" width="21.625" bestFit="1" customWidth="1"/>
    <col min="4" max="4" width="11.5" bestFit="1" customWidth="1"/>
    <col min="5" max="5" width="17.625" style="69" bestFit="1" customWidth="1"/>
    <col min="6" max="6" width="11.875" style="69" bestFit="1" customWidth="1"/>
    <col min="7" max="7" width="22.75" style="69" bestFit="1" customWidth="1"/>
  </cols>
  <sheetData>
    <row r="1" spans="1:7" s="143" customFormat="1" ht="16.5" x14ac:dyDescent="0.2">
      <c r="A1" s="138" t="s">
        <v>31</v>
      </c>
      <c r="B1" s="138" t="s">
        <v>272</v>
      </c>
      <c r="C1" s="138" t="s">
        <v>273</v>
      </c>
      <c r="D1" s="138" t="s">
        <v>274</v>
      </c>
      <c r="E1" s="142" t="s">
        <v>10</v>
      </c>
      <c r="F1" s="142" t="s">
        <v>275</v>
      </c>
      <c r="G1" s="142" t="s">
        <v>276</v>
      </c>
    </row>
    <row r="2" spans="1:7" ht="16.5" x14ac:dyDescent="0.3">
      <c r="A2" s="108">
        <v>1</v>
      </c>
      <c r="B2" s="141" t="s">
        <v>277</v>
      </c>
      <c r="C2" s="141" t="s">
        <v>277</v>
      </c>
      <c r="D2" s="141" t="s">
        <v>278</v>
      </c>
      <c r="E2" s="71">
        <v>765</v>
      </c>
      <c r="F2" s="71">
        <v>41400000</v>
      </c>
      <c r="G2" s="71">
        <f t="shared" ref="G2:G4" si="0">ROUND(F2/E2,0)</f>
        <v>54118</v>
      </c>
    </row>
    <row r="3" spans="1:7" ht="16.5" x14ac:dyDescent="0.3">
      <c r="A3" s="108">
        <v>2</v>
      </c>
      <c r="B3" s="141" t="s">
        <v>279</v>
      </c>
      <c r="C3" s="141" t="s">
        <v>280</v>
      </c>
      <c r="D3" s="141" t="s">
        <v>281</v>
      </c>
      <c r="E3" s="71">
        <v>1051</v>
      </c>
      <c r="F3" s="71">
        <v>53700000</v>
      </c>
      <c r="G3" s="71">
        <f t="shared" si="0"/>
        <v>51094</v>
      </c>
    </row>
    <row r="4" spans="1:7" ht="16.5" x14ac:dyDescent="0.3">
      <c r="A4" s="108">
        <v>3</v>
      </c>
      <c r="B4" s="141" t="s">
        <v>282</v>
      </c>
      <c r="C4" s="141" t="s">
        <v>283</v>
      </c>
      <c r="D4" s="141" t="s">
        <v>284</v>
      </c>
      <c r="E4" s="71">
        <v>675</v>
      </c>
      <c r="F4" s="71">
        <v>33000000</v>
      </c>
      <c r="G4" s="71">
        <f t="shared" si="0"/>
        <v>48889</v>
      </c>
    </row>
    <row r="5" spans="1:7" ht="16.5" x14ac:dyDescent="0.3">
      <c r="A5" s="108">
        <v>4</v>
      </c>
      <c r="B5" s="141" t="s">
        <v>285</v>
      </c>
      <c r="C5" s="141" t="s">
        <v>286</v>
      </c>
      <c r="D5" s="141" t="s">
        <v>287</v>
      </c>
      <c r="E5" s="71">
        <v>485</v>
      </c>
      <c r="F5" s="71">
        <v>20800000</v>
      </c>
      <c r="G5" s="71">
        <f>ROUND(F5/E5,0)</f>
        <v>42887</v>
      </c>
    </row>
    <row r="6" spans="1:7" ht="16.5" x14ac:dyDescent="0.3">
      <c r="A6" s="108">
        <v>5</v>
      </c>
      <c r="B6" s="141" t="s">
        <v>288</v>
      </c>
      <c r="C6" s="141" t="s">
        <v>286</v>
      </c>
      <c r="D6" s="141" t="s">
        <v>289</v>
      </c>
      <c r="E6" s="71">
        <v>485</v>
      </c>
      <c r="F6" s="71">
        <v>23500000</v>
      </c>
      <c r="G6" s="71">
        <f>ROUND(F6/E6,0)</f>
        <v>48454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 VCIPL</vt:lpstr>
      <vt:lpstr>Land, Stamp Duty</vt:lpstr>
      <vt:lpstr>Rent Cost</vt:lpstr>
      <vt:lpstr>Construction Area Statement</vt:lpstr>
      <vt:lpstr>Sales MIS</vt:lpstr>
      <vt:lpstr>Tenant Inventory</vt:lpstr>
      <vt:lpstr>Land Owner List</vt:lpstr>
      <vt:lpstr>Unnsold Inventory</vt:lpstr>
      <vt:lpstr>Project Nearby</vt:lpstr>
      <vt:lpstr>Sheet7</vt:lpstr>
      <vt:lpstr>Sheet6</vt:lpstr>
      <vt:lpstr>Sheet3</vt:lpstr>
      <vt:lpstr>Sheet4</vt:lpstr>
      <vt:lpstr>Sheet5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Desk</cp:lastModifiedBy>
  <dcterms:created xsi:type="dcterms:W3CDTF">2006-09-16T00:00:00Z</dcterms:created>
  <dcterms:modified xsi:type="dcterms:W3CDTF">2025-01-25T05:47:05Z</dcterms:modified>
</cp:coreProperties>
</file>