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2025\JANUARY - 2025\"/>
    </mc:Choice>
  </mc:AlternateContent>
  <xr:revisionPtr revIDLastSave="0" documentId="13_ncr:1_{A8F617A9-5DDA-48C0-877F-9CBF20508B9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91029"/>
</workbook>
</file>

<file path=xl/calcChain.xml><?xml version="1.0" encoding="utf-8"?>
<calcChain xmlns="http://schemas.openxmlformats.org/spreadsheetml/2006/main">
  <c r="Q19" i="4" l="1"/>
  <c r="Q18" i="4"/>
  <c r="P5" i="4"/>
  <c r="P12" i="4" l="1"/>
  <c r="Q12" i="4" s="1"/>
  <c r="P11" i="4"/>
  <c r="Q11" i="4" s="1"/>
  <c r="P10" i="4"/>
  <c r="Q10" i="4" s="1"/>
  <c r="P9" i="4"/>
  <c r="Q9" i="4" s="1"/>
  <c r="P8" i="4"/>
  <c r="P7" i="4"/>
  <c r="P6" i="4"/>
  <c r="P4" i="4"/>
  <c r="Q4" i="4" s="1"/>
  <c r="P3" i="4"/>
  <c r="Q3" i="4" s="1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Q24" i="4"/>
  <c r="P24" i="4"/>
  <c r="V9" i="4" l="1"/>
  <c r="V26" i="4" l="1"/>
  <c r="V8" i="4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G6" i="4"/>
  <c r="D6" i="4"/>
  <c r="H6" i="4" s="1"/>
  <c r="F6" i="4"/>
  <c r="V24" i="4" l="1"/>
  <c r="V28" i="4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<sst xmlns="http://schemas.openxmlformats.org/spreadsheetml/2006/main" count="50" uniqueCount="47">
  <si>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</si>
  <si>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</si>
  <si>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</si>
  <si>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</si>
  <si>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</si>
  <si>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</si>
  <si>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</si>
  <si>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</si>
  <si>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</si>
  <si>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</si>
  <si>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</si>
  <si>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</si>
  <si>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</si>
  <si>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</si>
  <si>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</si>
  <si>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</si>
  <si>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</si>
  <si>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</si>
  <si>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</si>
  <si>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</si>
  <si>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</si>
  <si>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</si>
  <si>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</si>
  <si>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</si>
  <si>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</si>
  <si>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</si>
  <si>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</si>
  <si>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</si>
  <si>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</si>
  <si>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</si>
  <si>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</si>
  <si>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</si>
  <si>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</si>
  <si>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</si>
  <si>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</si>
  <si>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</si>
  <si>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</si>
  <si>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Residential Flat No. 602, 6th Floor, Wing - E, Proviso Enclave, Proviso Complex CHSL, Plot No. 5,6, And 7, Sector 35 E, Village - Kharghar, Navi MUmbai, 410210, State - Maharashtra, India</t>
  </si>
  <si>
    <t>Carpet  Area -Flat No.602</t>
  </si>
  <si>
    <t>23.12.2023</t>
  </si>
  <si>
    <t>811.00 sq.ft</t>
  </si>
  <si>
    <t>FB, Dry bal &amp; Terrace</t>
  </si>
  <si>
    <t xml:space="preserve">77.00 sq.ft </t>
  </si>
  <si>
    <t xml:space="preserve">Total </t>
  </si>
  <si>
    <t>888.00 sq.ft</t>
  </si>
  <si>
    <t>approx</t>
  </si>
  <si>
    <t xml:space="preserve">2 Car 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</si>
</sst>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  <xf numFmtId="0" fontId="5" fillId="0" borderId="3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1" fillId="4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408877</xdr:colOff>
      <xdr:row>34</xdr:row>
      <xdr:rowOff>116416</xdr:rowOff>
    </xdr:from>
    <xdr:to>
      <xdr:col>18</xdr:col>
      <xdr:colOff>140843</xdr:colOff>
      <xdr:row>57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8F9330-B486-420E-BB8C-FA8E33C8B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627" y="8699499"/>
          <a:ext cx="11500633" cy="42650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230187</xdr:colOff>
      <xdr:row>0</xdr:row>
      <xdr:rowOff>0</xdr:rowOff>
    </xdr:from>
    <xdr:to>
      <xdr:col>8</xdr:col>
      <xdr:colOff>570642</xdr:colOff>
      <xdr:row>35</xdr:row>
      <xdr:rowOff>108858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6E41A-AC2A-4734-B957-045711087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187" y="0"/>
          <a:ext cx="5229955" cy="6506483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0</xdr:row>
      <xdr:rowOff>0</xdr:rowOff>
    </xdr:from>
    <xdr:to>
      <xdr:col>20</xdr:col>
      <xdr:colOff>488336</xdr:colOff>
      <xdr:row>43</xdr:row>
      <xdr:rowOff>166229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43D33E-5DC2-41AA-849A-6D20D9218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38813" y="0"/>
          <a:ext cx="6973273" cy="8087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0</xdr:rowOff>
    </xdr:from>
    <xdr:to>
      <xdr:col>11</xdr:col>
      <xdr:colOff>420072</xdr:colOff>
      <xdr:row>42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9A7928-C9F1-404B-95D4-082739602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0"/>
          <a:ext cx="6963747" cy="80021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58094</xdr:colOff>
      <xdr:row>42</xdr:row>
      <xdr:rowOff>1117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2AE24-DA9A-4328-A3E7-45BB64A89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763694" cy="8002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0</xdr:rowOff>
    </xdr:from>
    <xdr:to>
      <xdr:col>12</xdr:col>
      <xdr:colOff>420085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C7121-946C-411A-83F3-48379E4B5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5" y="0"/>
          <a:ext cx="7059010" cy="775443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0</xdr:row>
      <xdr:rowOff>0</xdr:rowOff>
    </xdr:from>
    <xdr:to>
      <xdr:col>24</xdr:col>
      <xdr:colOff>429621</xdr:colOff>
      <xdr:row>43</xdr:row>
      <xdr:rowOff>48775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9C2FE1-C884-4AA9-9177-8E5C0DE82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0"/>
          <a:ext cx="7135221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0</xdr:rowOff>
    </xdr:from>
    <xdr:to>
      <xdr:col>14</xdr:col>
      <xdr:colOff>200813</xdr:colOff>
      <xdr:row>35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59FF02-5E5A-41BA-BBE3-AA0F14FE9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86100" y="0"/>
          <a:ext cx="5649113" cy="666843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24</xdr:col>
      <xdr:colOff>153187</xdr:colOff>
      <xdr:row>34</xdr:row>
      <xdr:rowOff>143799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2C933A-405D-42E9-A6BD-12855322A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5639587" cy="6620799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0</xdr:row>
      <xdr:rowOff>0</xdr:rowOff>
    </xdr:from>
    <xdr:to>
      <xdr:col>34</xdr:col>
      <xdr:colOff>67450</xdr:colOff>
      <xdr:row>35</xdr:row>
      <xdr:rowOff>172405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A8BAD26-33DA-4792-9883-BEC4F7EF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00" y="0"/>
          <a:ext cx="5553850" cy="6839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0</xdr:rowOff>
    </xdr:from>
    <xdr:to>
      <xdr:col>12</xdr:col>
      <xdr:colOff>86503</xdr:colOff>
      <xdr:row>42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895E4-E3F8-4BF9-8BC0-6BE2551E0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333500"/>
          <a:ext cx="5572903" cy="6677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A19" zoomScale="90" zoomScaleNormal="9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20.42578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3" t="s">
        <v>26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26"/>
      <c r="T2" s="75" t="s">
        <v>37</v>
      </c>
      <c r="U2" s="75"/>
      <c r="V2" s="75"/>
      <c r="W2" s="75"/>
      <c r="X2" s="75"/>
      <c r="Y2" s="75"/>
    </row>
    <row r="3" spans="1:26" s="25" customFormat="1" x14ac:dyDescent="0.25">
      <c r="A3" s="23">
        <f t="shared" ref="A3:A6" si="0">N3</f>
        <v>0</v>
      </c>
      <c r="B3" s="23">
        <f t="shared" ref="B3:B6" si="1">Q3</f>
        <v>836.80555555555566</v>
      </c>
      <c r="C3" s="23">
        <f>B3*1.1</f>
        <v>920.48611111111131</v>
      </c>
      <c r="D3" s="23">
        <f t="shared" ref="D3:D6" si="2">C3*1.2</f>
        <v>1104.5833333333335</v>
      </c>
      <c r="E3" s="24">
        <f t="shared" ref="E3:E6" si="3">R3</f>
        <v>13000000</v>
      </c>
      <c r="F3" s="78">
        <f t="shared" ref="F3:F6" si="4">ROUND((E3/B3),0)</f>
        <v>15535</v>
      </c>
      <c r="G3" s="23">
        <f t="shared" ref="G3:G6" si="5">ROUND((E3/C3),0)</f>
        <v>14123</v>
      </c>
      <c r="H3" s="23">
        <f t="shared" ref="H3:H6" si="6">ROUND((E3/D3),0)</f>
        <v>11769</v>
      </c>
      <c r="I3" s="23" t="e">
        <f>#REF!</f>
        <v>#REF!</v>
      </c>
      <c r="J3" s="23" t="e">
        <f>#REF!</f>
        <v>#REF!</v>
      </c>
      <c r="O3" s="25">
        <v>1205</v>
      </c>
      <c r="P3" s="30">
        <f t="shared" ref="P3:P12" si="7">O3/1.2</f>
        <v>1004.1666666666667</v>
      </c>
      <c r="Q3" s="30">
        <f t="shared" ref="Q3:Q12" si="8">P3/1.2</f>
        <v>836.80555555555566</v>
      </c>
      <c r="R3" s="27">
        <v>13000000</v>
      </c>
      <c r="S3" s="27"/>
      <c r="T3" s="74"/>
      <c r="U3" s="74"/>
      <c r="V3" s="74"/>
      <c r="W3" s="74"/>
      <c r="X3" s="74"/>
      <c r="Y3" s="74"/>
    </row>
    <row r="4" spans="1:26" s="25" customFormat="1" ht="15.75" thickBot="1" x14ac:dyDescent="0.3">
      <c r="A4" s="23">
        <f t="shared" si="0"/>
        <v>0</v>
      </c>
      <c r="B4" s="23">
        <f t="shared" si="1"/>
        <v>1087.5</v>
      </c>
      <c r="C4" s="23">
        <f t="shared" ref="C4:C8" si="9">B4*1.1</f>
        <v>1196.25</v>
      </c>
      <c r="D4" s="23">
        <f t="shared" si="2"/>
        <v>1435.5</v>
      </c>
      <c r="E4" s="24">
        <f t="shared" si="3"/>
        <v>19000000</v>
      </c>
      <c r="F4" s="23">
        <f t="shared" si="4"/>
        <v>17471</v>
      </c>
      <c r="G4" s="23">
        <f t="shared" si="5"/>
        <v>15883</v>
      </c>
      <c r="H4" s="23">
        <f t="shared" si="6"/>
        <v>13236</v>
      </c>
      <c r="I4" s="23" t="e">
        <f>#REF!</f>
        <v>#REF!</v>
      </c>
      <c r="J4" s="23" t="e">
        <f>#REF!</f>
        <v>#REF!</v>
      </c>
      <c r="O4" s="25">
        <v>1566</v>
      </c>
      <c r="P4" s="30">
        <f t="shared" si="7"/>
        <v>1305</v>
      </c>
      <c r="Q4" s="30">
        <f t="shared" si="8"/>
        <v>1087.5</v>
      </c>
      <c r="R4" s="27">
        <v>19000000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900</v>
      </c>
      <c r="C5" s="23">
        <f t="shared" si="9"/>
        <v>990.00000000000011</v>
      </c>
      <c r="D5" s="23">
        <f t="shared" si="2"/>
        <v>1188</v>
      </c>
      <c r="E5" s="24">
        <f t="shared" si="3"/>
        <v>12500000</v>
      </c>
      <c r="F5" s="23">
        <f t="shared" si="4"/>
        <v>13889</v>
      </c>
      <c r="G5" s="23">
        <f t="shared" si="5"/>
        <v>12626</v>
      </c>
      <c r="H5" s="23">
        <f t="shared" si="6"/>
        <v>10522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ref="P5" si="10">O5/1.2</f>
        <v>0</v>
      </c>
      <c r="Q5" s="30">
        <v>900</v>
      </c>
      <c r="R5" s="27">
        <v>12500000</v>
      </c>
      <c r="S5" s="27"/>
      <c r="T5" s="59" t="s">
        <v>11</v>
      </c>
      <c r="U5" s="37"/>
      <c r="V5" s="38">
        <v>15500</v>
      </c>
      <c r="W5" s="67" t="s">
        <v>36</v>
      </c>
      <c r="X5" s="10"/>
    </row>
    <row r="6" spans="1:26" s="25" customFormat="1" ht="16.5" customHeight="1" x14ac:dyDescent="0.25">
      <c r="A6" s="23">
        <f t="shared" si="0"/>
        <v>0</v>
      </c>
      <c r="B6" s="23">
        <f t="shared" si="1"/>
        <v>830</v>
      </c>
      <c r="C6" s="23">
        <f t="shared" si="9"/>
        <v>913.00000000000011</v>
      </c>
      <c r="D6" s="23">
        <f t="shared" si="2"/>
        <v>1095.6000000000001</v>
      </c>
      <c r="E6" s="24">
        <f t="shared" si="3"/>
        <v>13300000</v>
      </c>
      <c r="F6" s="78">
        <f t="shared" si="4"/>
        <v>16024</v>
      </c>
      <c r="G6" s="23">
        <f t="shared" si="5"/>
        <v>14567</v>
      </c>
      <c r="H6" s="23">
        <f t="shared" si="6"/>
        <v>12139</v>
      </c>
      <c r="I6" s="23" t="e">
        <f>#REF!</f>
        <v>#REF!</v>
      </c>
      <c r="J6" s="23" t="e">
        <f>#REF!</f>
        <v>#REF!</v>
      </c>
      <c r="O6" s="25">
        <v>0</v>
      </c>
      <c r="P6" s="30">
        <f t="shared" si="7"/>
        <v>0</v>
      </c>
      <c r="Q6" s="30">
        <v>830</v>
      </c>
      <c r="R6" s="27">
        <v>13300000</v>
      </c>
      <c r="S6" s="27"/>
      <c r="T6" s="76" t="s">
        <v>12</v>
      </c>
      <c r="U6" s="77"/>
      <c r="V6" s="33">
        <v>2800</v>
      </c>
      <c r="W6" s="12"/>
      <c r="X6" s="10"/>
    </row>
    <row r="7" spans="1:26" s="25" customFormat="1" ht="15.75" x14ac:dyDescent="0.25">
      <c r="A7" s="23">
        <f t="shared" ref="A7" si="11">N7</f>
        <v>0</v>
      </c>
      <c r="B7" s="23">
        <f t="shared" ref="B7" si="12">Q7</f>
        <v>785</v>
      </c>
      <c r="C7" s="23">
        <f t="shared" si="9"/>
        <v>863.50000000000011</v>
      </c>
      <c r="D7" s="23">
        <f t="shared" ref="D7" si="13">C7*1.2</f>
        <v>1036.2</v>
      </c>
      <c r="E7" s="24">
        <f t="shared" ref="E7" si="14">R7</f>
        <v>13800000</v>
      </c>
      <c r="F7" s="23">
        <f t="shared" ref="F7" si="15">ROUND((E7/B7),0)</f>
        <v>17580</v>
      </c>
      <c r="G7" s="23">
        <f t="shared" ref="G7" si="16">ROUND((E7/C7),0)</f>
        <v>15981</v>
      </c>
      <c r="H7" s="23">
        <f t="shared" ref="H7" si="17">ROUND((E7/D7),0)</f>
        <v>13318</v>
      </c>
      <c r="I7" s="23" t="e">
        <f>#REF!</f>
        <v>#REF!</v>
      </c>
      <c r="J7" s="23" t="e">
        <f>#REF!</f>
        <v>#REF!</v>
      </c>
      <c r="O7" s="25">
        <v>0</v>
      </c>
      <c r="P7" s="30">
        <f t="shared" si="7"/>
        <v>0</v>
      </c>
      <c r="Q7" s="30">
        <v>785</v>
      </c>
      <c r="R7" s="27">
        <v>13800000</v>
      </c>
      <c r="S7" s="27"/>
      <c r="T7" s="13" t="s">
        <v>13</v>
      </c>
      <c r="U7" s="11"/>
      <c r="V7" s="33">
        <f>V5-V6</f>
        <v>12700</v>
      </c>
      <c r="W7" s="12"/>
      <c r="X7" s="10"/>
    </row>
    <row r="8" spans="1:26" s="25" customFormat="1" ht="15.75" x14ac:dyDescent="0.25">
      <c r="A8" s="23">
        <f t="shared" ref="A8:A12" si="18">N8</f>
        <v>0</v>
      </c>
      <c r="B8" s="23">
        <f t="shared" ref="B8:B12" si="19">Q8</f>
        <v>1120</v>
      </c>
      <c r="C8" s="23">
        <f t="shared" si="9"/>
        <v>1232</v>
      </c>
      <c r="D8" s="23">
        <f t="shared" ref="D8:D12" si="20">C8*1.2</f>
        <v>1478.3999999999999</v>
      </c>
      <c r="E8" s="24">
        <f t="shared" ref="E8:E12" si="21">R8</f>
        <v>24000000</v>
      </c>
      <c r="F8" s="23">
        <f t="shared" ref="F8:F12" si="22">ROUND((E8/B8),0)</f>
        <v>21429</v>
      </c>
      <c r="G8" s="23">
        <f t="shared" ref="G8:G12" si="23">ROUND((E8/C8),0)</f>
        <v>19481</v>
      </c>
      <c r="H8" s="23">
        <f t="shared" ref="H8:H12" si="24">ROUND((E8/D8),0)</f>
        <v>16234</v>
      </c>
      <c r="I8" s="23" t="e">
        <f>#REF!</f>
        <v>#REF!</v>
      </c>
      <c r="J8" s="23" t="e">
        <f>#REF!</f>
        <v>#REF!</v>
      </c>
      <c r="O8" s="25">
        <v>0</v>
      </c>
      <c r="P8" s="30">
        <f t="shared" si="7"/>
        <v>0</v>
      </c>
      <c r="Q8" s="30">
        <v>1120</v>
      </c>
      <c r="R8" s="27">
        <v>24000000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8"/>
        <v>0</v>
      </c>
      <c r="B9" s="23">
        <f t="shared" si="19"/>
        <v>750</v>
      </c>
      <c r="C9" s="23">
        <f>B9*1.2</f>
        <v>900</v>
      </c>
      <c r="D9" s="23">
        <f t="shared" si="20"/>
        <v>1080</v>
      </c>
      <c r="E9" s="24">
        <f t="shared" si="21"/>
        <v>11600000</v>
      </c>
      <c r="F9" s="23">
        <f t="shared" si="22"/>
        <v>15467</v>
      </c>
      <c r="G9" s="23">
        <f t="shared" si="23"/>
        <v>12889</v>
      </c>
      <c r="H9" s="23">
        <f t="shared" si="24"/>
        <v>10741</v>
      </c>
      <c r="I9" s="23" t="e">
        <f>#REF!</f>
        <v>#REF!</v>
      </c>
      <c r="J9" s="23" t="e">
        <f>#REF!</f>
        <v>#REF!</v>
      </c>
      <c r="O9" s="25">
        <v>1080</v>
      </c>
      <c r="P9" s="30">
        <f t="shared" si="7"/>
        <v>900</v>
      </c>
      <c r="Q9" s="30">
        <f t="shared" si="8"/>
        <v>750</v>
      </c>
      <c r="R9" s="27">
        <v>11600000</v>
      </c>
      <c r="S9" s="27"/>
      <c r="T9" s="13" t="s">
        <v>15</v>
      </c>
      <c r="U9" s="39"/>
      <c r="V9" s="61">
        <f>W9-W10</f>
        <v>12</v>
      </c>
      <c r="W9" s="14">
        <v>2025</v>
      </c>
      <c r="X9" s="46"/>
    </row>
    <row r="10" spans="1:26" s="25" customFormat="1" ht="15.75" x14ac:dyDescent="0.25">
      <c r="A10" s="23">
        <f t="shared" si="18"/>
        <v>0</v>
      </c>
      <c r="B10" s="23">
        <f t="shared" si="19"/>
        <v>1087.5</v>
      </c>
      <c r="C10" s="23">
        <f>B10*1.2</f>
        <v>1305</v>
      </c>
      <c r="D10" s="23">
        <f t="shared" si="20"/>
        <v>1566</v>
      </c>
      <c r="E10" s="24">
        <f t="shared" si="21"/>
        <v>16900000</v>
      </c>
      <c r="F10" s="23">
        <f t="shared" si="22"/>
        <v>15540</v>
      </c>
      <c r="G10" s="23">
        <f t="shared" si="23"/>
        <v>12950</v>
      </c>
      <c r="H10" s="23">
        <f t="shared" si="24"/>
        <v>10792</v>
      </c>
      <c r="I10" s="23" t="e">
        <f>#REF!</f>
        <v>#REF!</v>
      </c>
      <c r="J10" s="23" t="e">
        <f>#REF!</f>
        <v>#REF!</v>
      </c>
      <c r="O10" s="25">
        <v>1566</v>
      </c>
      <c r="P10" s="30">
        <f t="shared" si="7"/>
        <v>1305</v>
      </c>
      <c r="Q10" s="30">
        <f t="shared" si="8"/>
        <v>1087.5</v>
      </c>
      <c r="R10" s="27">
        <v>16900000</v>
      </c>
      <c r="S10" s="27"/>
      <c r="T10" s="13" t="s">
        <v>16</v>
      </c>
      <c r="U10" s="39"/>
      <c r="V10" s="61">
        <f>V11-V9</f>
        <v>48</v>
      </c>
      <c r="W10" s="66">
        <v>2013</v>
      </c>
      <c r="X10" s="46" t="s">
        <v>45</v>
      </c>
      <c r="Y10" s="55"/>
      <c r="Z10" s="55"/>
    </row>
    <row r="11" spans="1:26" s="25" customFormat="1" ht="15.75" x14ac:dyDescent="0.25">
      <c r="A11" s="23">
        <f t="shared" si="18"/>
        <v>0</v>
      </c>
      <c r="B11" s="23">
        <f t="shared" si="19"/>
        <v>0</v>
      </c>
      <c r="C11" s="23">
        <f>B11*1.2</f>
        <v>0</v>
      </c>
      <c r="D11" s="23">
        <f t="shared" si="20"/>
        <v>0</v>
      </c>
      <c r="E11" s="24">
        <f t="shared" si="21"/>
        <v>0</v>
      </c>
      <c r="F11" s="23" t="e">
        <f t="shared" si="22"/>
        <v>#DIV/0!</v>
      </c>
      <c r="G11" s="23" t="e">
        <f t="shared" si="23"/>
        <v>#DIV/0!</v>
      </c>
      <c r="H11" s="23" t="e">
        <f t="shared" si="24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8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8"/>
        <v>0</v>
      </c>
      <c r="B12" s="23">
        <f t="shared" si="19"/>
        <v>0</v>
      </c>
      <c r="C12" s="23">
        <f t="shared" ref="C12" si="25">B12*1.2</f>
        <v>0</v>
      </c>
      <c r="D12" s="23">
        <f t="shared" si="20"/>
        <v>0</v>
      </c>
      <c r="E12" s="24">
        <f t="shared" si="21"/>
        <v>0</v>
      </c>
      <c r="F12" s="23" t="e">
        <f t="shared" si="22"/>
        <v>#DIV/0!</v>
      </c>
      <c r="G12" s="23" t="e">
        <f t="shared" si="23"/>
        <v>#DIV/0!</v>
      </c>
      <c r="H12" s="23" t="e">
        <f t="shared" si="24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8"/>
        <v>0</v>
      </c>
      <c r="R12" s="27">
        <v>0</v>
      </c>
      <c r="S12" s="27"/>
      <c r="T12" s="60" t="s">
        <v>35</v>
      </c>
      <c r="U12" s="39"/>
      <c r="V12" s="61">
        <f>(100-10)*V9/V11</f>
        <v>18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6">N13</f>
        <v>0</v>
      </c>
      <c r="B13" s="23">
        <f t="shared" ref="B13:B14" si="27">Q13</f>
        <v>0</v>
      </c>
      <c r="C13" s="23">
        <f t="shared" ref="C13:C14" si="28">B13*1.2</f>
        <v>0</v>
      </c>
      <c r="D13" s="23">
        <f t="shared" ref="D13:D14" si="29">C13*1.2</f>
        <v>0</v>
      </c>
      <c r="E13" s="24">
        <f t="shared" ref="E13:E14" si="30">R13</f>
        <v>0</v>
      </c>
      <c r="F13" s="23" t="e">
        <f t="shared" ref="F13:F14" si="31">ROUND((E13/B13),0)</f>
        <v>#DIV/0!</v>
      </c>
      <c r="G13" s="23" t="e">
        <f t="shared" ref="G13:G14" si="32">ROUND((E13/C13),0)</f>
        <v>#DIV/0!</v>
      </c>
      <c r="H13" s="23" t="e">
        <f t="shared" ref="H13:H14" si="33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4">O13/1.2</f>
        <v>0</v>
      </c>
      <c r="Q13" s="30">
        <f t="shared" ref="Q13" si="35">P13/1.2</f>
        <v>0</v>
      </c>
      <c r="R13" s="27">
        <v>0</v>
      </c>
      <c r="S13" s="27"/>
      <c r="T13" s="13"/>
      <c r="U13" s="62"/>
      <c r="V13" s="61">
        <f>V12%</f>
        <v>0.18</v>
      </c>
      <c r="W13" s="63"/>
      <c r="X13" s="47"/>
      <c r="Y13" s="52"/>
      <c r="Z13" s="52"/>
    </row>
    <row r="14" spans="1:26" s="25" customFormat="1" ht="15.75" x14ac:dyDescent="0.25">
      <c r="A14" s="23">
        <f t="shared" si="26"/>
        <v>0</v>
      </c>
      <c r="B14" s="23">
        <f t="shared" si="27"/>
        <v>0</v>
      </c>
      <c r="C14" s="23">
        <f t="shared" si="28"/>
        <v>0</v>
      </c>
      <c r="D14" s="23">
        <f t="shared" si="29"/>
        <v>0</v>
      </c>
      <c r="E14" s="24">
        <f t="shared" si="30"/>
        <v>0</v>
      </c>
      <c r="F14" s="23" t="e">
        <f t="shared" si="31"/>
        <v>#DIV/0!</v>
      </c>
      <c r="G14" s="23" t="e">
        <f t="shared" si="32"/>
        <v>#DIV/0!</v>
      </c>
      <c r="H14" s="23" t="e">
        <f t="shared" si="33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6">O14/1.2</f>
        <v>0</v>
      </c>
      <c r="Q14" s="30">
        <f t="shared" ref="Q14" si="37">P14/1.2</f>
        <v>0</v>
      </c>
      <c r="R14" s="27">
        <v>0</v>
      </c>
      <c r="S14" s="27"/>
      <c r="T14" s="13" t="s">
        <v>18</v>
      </c>
      <c r="U14" s="11"/>
      <c r="V14" s="33">
        <f>V8*V13</f>
        <v>504</v>
      </c>
      <c r="W14" s="12"/>
      <c r="X14" s="10"/>
      <c r="Y14" s="52"/>
      <c r="Z14" s="52"/>
    </row>
    <row r="15" spans="1:26" s="25" customFormat="1" ht="36.75" customHeight="1" x14ac:dyDescent="0.25">
      <c r="A15" s="72" t="s">
        <v>27</v>
      </c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43"/>
      <c r="T15" s="13" t="s">
        <v>19</v>
      </c>
      <c r="U15" s="11"/>
      <c r="V15" s="33">
        <f>V8-V14</f>
        <v>2296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8">N16</f>
        <v>0</v>
      </c>
      <c r="B16" s="23">
        <f t="shared" ref="B16:B18" si="39">Q16</f>
        <v>985</v>
      </c>
      <c r="C16" s="23">
        <f>B16*1.1</f>
        <v>1083.5</v>
      </c>
      <c r="D16" s="23">
        <f t="shared" ref="D16:D18" si="40">C16*1.2</f>
        <v>1300.2</v>
      </c>
      <c r="E16" s="24">
        <f t="shared" ref="E16:E18" si="41">R16</f>
        <v>14900000</v>
      </c>
      <c r="F16" s="78">
        <f t="shared" ref="F16:F18" si="42">ROUND((E16/B16),0)</f>
        <v>15127</v>
      </c>
      <c r="G16" s="23">
        <f t="shared" ref="G16:G18" si="43">ROUND((E16/C16),0)</f>
        <v>13752</v>
      </c>
      <c r="H16" s="23">
        <f t="shared" ref="H16:H18" si="44">ROUND((E16/D16),0)</f>
        <v>11460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5">O16/1.2</f>
        <v>0</v>
      </c>
      <c r="Q16" s="29">
        <v>985</v>
      </c>
      <c r="R16" s="2">
        <v>14900000</v>
      </c>
      <c r="S16" s="2"/>
      <c r="T16" s="13" t="s">
        <v>13</v>
      </c>
      <c r="U16" s="11"/>
      <c r="V16" s="33">
        <f>V7</f>
        <v>12700</v>
      </c>
      <c r="W16" s="12"/>
      <c r="X16" s="10"/>
      <c r="Y16" s="52"/>
      <c r="Z16" s="52"/>
    </row>
    <row r="17" spans="1:26" s="25" customFormat="1" ht="15.75" x14ac:dyDescent="0.25">
      <c r="A17" s="23">
        <f t="shared" si="38"/>
        <v>0</v>
      </c>
      <c r="B17" s="23">
        <f t="shared" si="39"/>
        <v>733</v>
      </c>
      <c r="C17" s="23">
        <f t="shared" ref="C17:C20" si="46">B17*1.1</f>
        <v>806.30000000000007</v>
      </c>
      <c r="D17" s="23">
        <f t="shared" si="40"/>
        <v>967.56000000000006</v>
      </c>
      <c r="E17" s="24">
        <f t="shared" si="41"/>
        <v>12500000</v>
      </c>
      <c r="F17" s="23">
        <f t="shared" si="42"/>
        <v>17053</v>
      </c>
      <c r="G17" s="23">
        <f t="shared" si="43"/>
        <v>15503</v>
      </c>
      <c r="H17" s="23">
        <f t="shared" si="44"/>
        <v>12919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5"/>
        <v>0</v>
      </c>
      <c r="Q17" s="29">
        <v>733</v>
      </c>
      <c r="R17" s="2">
        <v>12500000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8"/>
        <v>0</v>
      </c>
      <c r="B18" s="23">
        <f t="shared" si="39"/>
        <v>431.42111999999997</v>
      </c>
      <c r="C18" s="23">
        <f t="shared" si="46"/>
        <v>474.56323200000003</v>
      </c>
      <c r="D18" s="23">
        <f t="shared" si="40"/>
        <v>569.47587840000006</v>
      </c>
      <c r="E18" s="24">
        <f t="shared" si="41"/>
        <v>7500000</v>
      </c>
      <c r="F18" s="23">
        <f t="shared" si="42"/>
        <v>17384</v>
      </c>
      <c r="G18" s="23">
        <f t="shared" si="43"/>
        <v>15804</v>
      </c>
      <c r="H18" s="23">
        <f t="shared" si="44"/>
        <v>13170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5"/>
        <v>0</v>
      </c>
      <c r="Q18" s="29">
        <f>40.08*10.764</f>
        <v>431.42111999999997</v>
      </c>
      <c r="R18" s="2">
        <v>7500000</v>
      </c>
      <c r="S18" s="2"/>
      <c r="T18" s="13" t="s">
        <v>20</v>
      </c>
      <c r="U18" s="11"/>
      <c r="V18" s="33">
        <f>V16+V15</f>
        <v>14996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7">N19</f>
        <v>0</v>
      </c>
      <c r="B19" s="23">
        <f t="shared" ref="B19:B25" si="48">Q19</f>
        <v>332.60759999999999</v>
      </c>
      <c r="C19" s="23">
        <f t="shared" si="46"/>
        <v>365.86836</v>
      </c>
      <c r="D19" s="23">
        <f t="shared" ref="D19:D25" si="49">C19*1.2</f>
        <v>439.04203200000001</v>
      </c>
      <c r="E19" s="24">
        <f t="shared" ref="E19:E25" si="50">R19</f>
        <v>5500000</v>
      </c>
      <c r="F19" s="78">
        <f t="shared" ref="F19:F25" si="51">ROUND((E19/B19),0)</f>
        <v>16536</v>
      </c>
      <c r="G19" s="23">
        <f t="shared" ref="G19:G25" si="52">ROUND((E19/C19),0)</f>
        <v>15033</v>
      </c>
      <c r="H19" s="23">
        <f t="shared" ref="H19:H25" si="53">ROUND((E19/D19),0)</f>
        <v>12527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5"/>
        <v>0</v>
      </c>
      <c r="Q19" s="29">
        <f>30.9*10.764</f>
        <v>332.60759999999999</v>
      </c>
      <c r="R19" s="2">
        <v>5500000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7"/>
        <v>0</v>
      </c>
      <c r="B20" s="23">
        <f t="shared" si="48"/>
        <v>0</v>
      </c>
      <c r="C20" s="23">
        <f t="shared" si="46"/>
        <v>0</v>
      </c>
      <c r="D20" s="23">
        <f t="shared" si="49"/>
        <v>0</v>
      </c>
      <c r="E20" s="24">
        <f t="shared" si="50"/>
        <v>0</v>
      </c>
      <c r="F20" s="23" t="e">
        <f t="shared" si="51"/>
        <v>#DIV/0!</v>
      </c>
      <c r="G20" s="23" t="e">
        <f t="shared" si="52"/>
        <v>#DIV/0!</v>
      </c>
      <c r="H20" s="23" t="e">
        <f t="shared" si="53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5"/>
        <v>0</v>
      </c>
      <c r="Q20" s="29">
        <f t="shared" ref="Q20:Q21" si="54">P20/1.2</f>
        <v>0</v>
      </c>
      <c r="R20" s="2">
        <v>0</v>
      </c>
      <c r="S20" s="2"/>
      <c r="T20" s="64" t="s">
        <v>38</v>
      </c>
      <c r="U20" s="40"/>
      <c r="V20" s="33">
        <v>985</v>
      </c>
      <c r="W20" s="14" t="s">
        <v>29</v>
      </c>
      <c r="X20" s="46"/>
    </row>
    <row r="21" spans="1:26" ht="15.75" x14ac:dyDescent="0.25">
      <c r="A21" s="4">
        <f t="shared" si="47"/>
        <v>0</v>
      </c>
      <c r="B21" s="4">
        <f t="shared" si="48"/>
        <v>0</v>
      </c>
      <c r="C21" s="4">
        <f t="shared" ref="C21:C25" si="55">B21*1.2</f>
        <v>0</v>
      </c>
      <c r="D21" s="4">
        <f t="shared" si="49"/>
        <v>0</v>
      </c>
      <c r="E21" s="5">
        <f t="shared" si="50"/>
        <v>0</v>
      </c>
      <c r="F21" s="23" t="e">
        <f t="shared" si="51"/>
        <v>#DIV/0!</v>
      </c>
      <c r="G21" s="23" t="e">
        <f t="shared" si="52"/>
        <v>#DIV/0!</v>
      </c>
      <c r="H21" s="8" t="e">
        <f t="shared" si="53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5"/>
        <v>0</v>
      </c>
      <c r="Q21" s="29">
        <f t="shared" si="54"/>
        <v>0</v>
      </c>
      <c r="R21" s="2">
        <v>0</v>
      </c>
      <c r="S21" s="2"/>
      <c r="T21" s="15" t="s">
        <v>30</v>
      </c>
      <c r="U21" s="40"/>
      <c r="V21" s="35">
        <f>V18*V20</f>
        <v>14771060</v>
      </c>
      <c r="W21" s="16"/>
      <c r="X21" s="48"/>
    </row>
    <row r="22" spans="1:26" ht="15.75" customHeight="1" x14ac:dyDescent="0.25">
      <c r="A22" s="4">
        <f t="shared" si="47"/>
        <v>0</v>
      </c>
      <c r="B22" s="4">
        <f t="shared" si="48"/>
        <v>0</v>
      </c>
      <c r="C22" s="4">
        <f t="shared" si="55"/>
        <v>0</v>
      </c>
      <c r="D22" s="4">
        <f t="shared" si="49"/>
        <v>0</v>
      </c>
      <c r="E22" s="5">
        <f t="shared" si="50"/>
        <v>0</v>
      </c>
      <c r="F22" s="23" t="e">
        <f t="shared" si="51"/>
        <v>#DIV/0!</v>
      </c>
      <c r="G22" s="23" t="e">
        <f t="shared" si="52"/>
        <v>#DIV/0!</v>
      </c>
      <c r="H22" s="8" t="e">
        <f t="shared" si="53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6">O22/1.2</f>
        <v>0</v>
      </c>
      <c r="Q22" s="29">
        <f t="shared" ref="Q22" si="57">P22/1.2</f>
        <v>0</v>
      </c>
      <c r="R22" s="2">
        <v>0</v>
      </c>
      <c r="S22" s="2"/>
      <c r="T22" s="15" t="s">
        <v>46</v>
      </c>
      <c r="U22" s="40"/>
      <c r="V22" s="35">
        <v>1600000</v>
      </c>
      <c r="W22" s="16"/>
      <c r="X22" s="54"/>
      <c r="Y22" s="9"/>
    </row>
    <row r="23" spans="1:26" ht="19.5" customHeight="1" x14ac:dyDescent="0.25">
      <c r="A23" s="4">
        <f t="shared" si="47"/>
        <v>0</v>
      </c>
      <c r="B23" s="4">
        <f t="shared" si="48"/>
        <v>0</v>
      </c>
      <c r="C23" s="4">
        <f t="shared" si="55"/>
        <v>0</v>
      </c>
      <c r="D23" s="4">
        <f t="shared" si="49"/>
        <v>0</v>
      </c>
      <c r="E23" s="5">
        <f t="shared" si="50"/>
        <v>0</v>
      </c>
      <c r="F23" s="23" t="e">
        <f t="shared" si="51"/>
        <v>#DIV/0!</v>
      </c>
      <c r="G23" s="8" t="e">
        <f t="shared" si="52"/>
        <v>#DIV/0!</v>
      </c>
      <c r="H23" s="8" t="e">
        <f t="shared" si="53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8">O23/1.2</f>
        <v>0</v>
      </c>
      <c r="Q23" s="29">
        <f t="shared" ref="Q23" si="59">P23/1.2</f>
        <v>0</v>
      </c>
      <c r="R23" s="2">
        <v>0</v>
      </c>
      <c r="S23" s="2"/>
      <c r="T23" s="17" t="s">
        <v>28</v>
      </c>
      <c r="U23" s="6"/>
      <c r="V23" s="10">
        <f>V21+V22</f>
        <v>16371060</v>
      </c>
      <c r="W23" s="18"/>
      <c r="X23" s="49"/>
      <c r="Y23" s="57"/>
      <c r="Z23" s="6"/>
    </row>
    <row r="24" spans="1:26" ht="15.75" x14ac:dyDescent="0.25">
      <c r="A24" s="4">
        <f t="shared" si="47"/>
        <v>0</v>
      </c>
      <c r="B24" s="4">
        <f t="shared" si="48"/>
        <v>0</v>
      </c>
      <c r="C24" s="4">
        <f t="shared" si="55"/>
        <v>0</v>
      </c>
      <c r="D24" s="4">
        <f t="shared" si="49"/>
        <v>0</v>
      </c>
      <c r="E24" s="5">
        <f t="shared" si="50"/>
        <v>0</v>
      </c>
      <c r="F24" s="8" t="e">
        <f t="shared" si="51"/>
        <v>#DIV/0!</v>
      </c>
      <c r="G24" s="8" t="e">
        <f t="shared" si="52"/>
        <v>#DIV/0!</v>
      </c>
      <c r="H24" s="8" t="e">
        <f t="shared" si="53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60">O24/1.2</f>
        <v>0</v>
      </c>
      <c r="Q24" s="29">
        <f t="shared" ref="Q24" si="61">P24/1.2</f>
        <v>0</v>
      </c>
      <c r="R24" s="2">
        <v>0</v>
      </c>
      <c r="S24" s="2"/>
      <c r="T24" s="15" t="s">
        <v>21</v>
      </c>
      <c r="U24" s="40"/>
      <c r="V24" s="10">
        <f>V23*0.9</f>
        <v>14733954</v>
      </c>
      <c r="W24" s="14"/>
      <c r="X24" s="65"/>
      <c r="Y24" s="45"/>
      <c r="Z24" s="6"/>
    </row>
    <row r="25" spans="1:26" ht="15.75" x14ac:dyDescent="0.25">
      <c r="A25" s="4">
        <f t="shared" si="47"/>
        <v>0</v>
      </c>
      <c r="B25" s="4">
        <f t="shared" si="48"/>
        <v>0</v>
      </c>
      <c r="C25" s="4">
        <f t="shared" si="55"/>
        <v>0</v>
      </c>
      <c r="D25" s="4">
        <f t="shared" si="49"/>
        <v>0</v>
      </c>
      <c r="E25" s="5">
        <f t="shared" si="50"/>
        <v>0</v>
      </c>
      <c r="F25" s="8" t="e">
        <f t="shared" si="51"/>
        <v>#DIV/0!</v>
      </c>
      <c r="G25" s="8" t="e">
        <f t="shared" si="52"/>
        <v>#DIV/0!</v>
      </c>
      <c r="H25" s="8" t="e">
        <f t="shared" si="53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2">O25/1.2</f>
        <v>0</v>
      </c>
      <c r="Q25" s="29">
        <f t="shared" ref="Q25" si="63">P25/1.2</f>
        <v>0</v>
      </c>
      <c r="R25" s="2">
        <v>0</v>
      </c>
      <c r="S25" s="2"/>
      <c r="T25" s="15" t="s">
        <v>22</v>
      </c>
      <c r="U25" s="40"/>
      <c r="V25" s="35">
        <f>V23*0.8</f>
        <v>13096848</v>
      </c>
      <c r="W25" s="18"/>
      <c r="X25" s="49"/>
    </row>
    <row r="26" spans="1:26" ht="15.75" x14ac:dyDescent="0.25">
      <c r="T26" s="15" t="s">
        <v>23</v>
      </c>
      <c r="U26" s="40"/>
      <c r="V26" s="35">
        <f>V6*V20</f>
        <v>2758000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56" t="s">
        <v>31</v>
      </c>
      <c r="Q28" s="32" t="s">
        <v>40</v>
      </c>
      <c r="R28" s="32"/>
      <c r="T28" s="68" t="s">
        <v>25</v>
      </c>
      <c r="U28" s="69"/>
      <c r="V28" s="70">
        <f>V23*0.025/12</f>
        <v>34106.375</v>
      </c>
      <c r="W28" s="71"/>
      <c r="X28" s="58"/>
      <c r="Y28" s="6"/>
    </row>
    <row r="29" spans="1:26" ht="20.25" customHeight="1" thickBot="1" x14ac:dyDescent="0.3">
      <c r="G29" s="6"/>
      <c r="H29" s="6"/>
      <c r="P29" s="56" t="s">
        <v>41</v>
      </c>
      <c r="Q29" s="32" t="s">
        <v>42</v>
      </c>
      <c r="T29" s="20"/>
      <c r="U29" s="21"/>
      <c r="V29" s="34"/>
      <c r="W29" s="22"/>
      <c r="X29" s="51"/>
      <c r="Y29" s="25"/>
    </row>
    <row r="30" spans="1:26" x14ac:dyDescent="0.25">
      <c r="P30" s="31" t="s">
        <v>43</v>
      </c>
      <c r="Q30" s="31" t="s">
        <v>44</v>
      </c>
    </row>
    <row r="31" spans="1:26" x14ac:dyDescent="0.25">
      <c r="X31" s="9"/>
    </row>
    <row r="33" spans="16:18" x14ac:dyDescent="0.25">
      <c r="P33" s="56" t="s">
        <v>34</v>
      </c>
      <c r="Q33" s="32">
        <v>14900000</v>
      </c>
      <c r="R33" s="44" t="s">
        <v>39</v>
      </c>
    </row>
  </sheetData>
  <mergeCells count="5">
    <mergeCell ref="A15:R15"/>
    <mergeCell ref="A2:R2"/>
    <mergeCell ref="T3:Y3"/>
    <mergeCell ref="T2:Y2"/>
    <mergeCell ref="T6:U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3F919-872C-46C1-937A-71CA52B4ECA4}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8076A-C110-447B-9705-F763F9A331D7}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120" zoomScaleNormal="120" workbookViewId="0">
      <selection activeCell="J1" sqref="J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55:E56"/>
  <sheetViews>
    <sheetView topLeftCell="B1" zoomScaleNormal="100" workbookViewId="0">
      <selection activeCell="N1" sqref="N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Z1" sqref="Z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D7" workbookViewId="0">
      <selection activeCell="D8" sqref="D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C1" zoomScale="90" zoomScaleNormal="90" workbookViewId="0">
      <selection activeCell="D2" sqref="D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2025-01-27T05:12:56Z</dcterms:modified>
</cp:coreProperties>
</file>