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CPC Sion\Shilpa Patel\"/>
    </mc:Choice>
  </mc:AlternateContent>
  <xr:revisionPtr revIDLastSave="0" documentId="13_ncr:1_{C904AAD9-6AFF-4039-88B7-0488E7A4E577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4" l="1"/>
  <c r="C19" i="23"/>
  <c r="Q4" i="4"/>
  <c r="Q3" i="4"/>
  <c r="Q2" i="4"/>
  <c r="C12" i="25" l="1"/>
  <c r="C5" i="25" l="1"/>
  <c r="C4" i="25"/>
  <c r="C3" i="25"/>
  <c r="P2" i="4"/>
  <c r="P3" i="4"/>
  <c r="B3" i="4" s="1"/>
  <c r="C3" i="4" s="1"/>
  <c r="D3" i="4" s="1"/>
  <c r="P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D19" i="23" s="1"/>
  <c r="D21" i="23" l="1"/>
  <c r="D20" i="23"/>
  <c r="B25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<sst xmlns="http://schemas.openxmlformats.org/spreadsheetml/2006/main" count="129" uniqueCount="87">
  <si>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</si>
  <si>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</si>
  <si>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</si>
  <si>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</si>
  <si>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</si>
  <si>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</si>
  <si>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</si>
  <si>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</si>
  <si>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</si>
  <si>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</si>
  <si>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</si>
  <si>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</si>
  <si>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</si>
  <si>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</si>
  <si>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</si>
  <si>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</si>
  <si>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</si>
  <si>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</si>
  <si>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</si>
  <si>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</si>
  <si>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</si>
  <si>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</si>
  <si>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</si>
  <si>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</si>
  <si>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</si>
  <si>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</si>
  <si>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</si>
  <si>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</si>
  <si>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</si>
  <si>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</si>
  <si>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</si>
  <si>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</si>
  <si>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</si>
  <si>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</si>
  <si>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</si>
  <si>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</si>
  <si>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</si>
  <si>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</si>
  <si>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</si>
  <si>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</si>
  <si>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</si>
  <si>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</si>
  <si>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</si>
  <si>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</si>
  <si>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</si>
  <si>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</si>
  <si>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</si>
  <si>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</si>
  <si>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</si>
  <si>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</si>
  <si>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</si>
  <si>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</si>
  <si>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</si>
  <si>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</si>
  <si>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</si>
  <si>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</si>
  <si>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</si>
  <si>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</si>
  <si>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</si>
  <si>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</si>
  <si>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</si>
  <si>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</si>
  <si>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</si>
  <si>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</si>
  <si>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</si>
  <si>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</si>
  <si>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</si>
  <si>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</si>
  <si>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</si>
  <si>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</si>
  <si>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</si>
  <si>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</si>
  <si>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</si>
  <si>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</si>
  <si>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</si>
  <si>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</si>
  <si>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</si>
  <si>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</si>
  <si>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</si>
  <si>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</si>
  <si>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</si>
  <si>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</si>
  <si>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</si>
  <si>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 xml:space="preserve">Draft Agreement </t>
  </si>
  <si>
    <t>IGR-18.01.25</t>
  </si>
  <si>
    <t>IGR-24.09.24</t>
  </si>
  <si>
    <t>IGR-22.07.24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</si>
</sst>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0" fontId="9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50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1195A5-A951-4514-826D-289EF56C1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296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48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454304-38DF-49CC-AB2A-9D74C8F94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296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DC1BBB-142C-412B-8FE5-EB32842E0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467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75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81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76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77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78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79</v>
      </c>
      <c r="C8" s="45">
        <f>C7*D13%</f>
        <v>321094.09999999998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80</v>
      </c>
      <c r="C9" s="50">
        <f>C6+C8</f>
        <v>350494.1</v>
      </c>
      <c r="D9" s="51" t="s">
        <v>62</v>
      </c>
      <c r="E9" s="52">
        <f>C9/10.764</f>
        <v>32561.696395392046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2025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0</v>
      </c>
      <c r="D13" s="58">
        <f>D12-C13</f>
        <v>100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5"/>
      <c r="L1" s="65"/>
      <c r="M1" s="65"/>
      <c r="N1" s="65"/>
      <c r="O1" s="65"/>
      <c r="P1" s="65"/>
      <c r="Q1" s="65"/>
      <c r="R1" s="65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tabSelected="1" workbookViewId="0">
      <selection activeCell="A16" sqref="A16:D21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4.28515625" style="14" bestFit="1" customWidth="1"/>
    <col min="4" max="4" width="16.85546875" bestFit="1" customWidth="1"/>
    <col min="5" max="5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35000</v>
      </c>
      <c r="C3" s="19" t="s">
        <v>74</v>
      </c>
      <c r="D3" s="6" t="s">
        <v>82</v>
      </c>
    </row>
    <row r="4" spans="1:4" ht="30" x14ac:dyDescent="0.25">
      <c r="A4" s="18" t="s">
        <v>14</v>
      </c>
      <c r="B4" s="16">
        <v>3000</v>
      </c>
      <c r="C4" s="19"/>
    </row>
    <row r="5" spans="1:4" x14ac:dyDescent="0.25">
      <c r="A5" s="13" t="s">
        <v>15</v>
      </c>
      <c r="B5" s="16">
        <f>B3-B4</f>
        <v>32000</v>
      </c>
      <c r="C5" s="19"/>
    </row>
    <row r="6" spans="1:4" x14ac:dyDescent="0.25">
      <c r="A6" s="13" t="s">
        <v>16</v>
      </c>
      <c r="B6" s="16">
        <f>B4</f>
        <v>3000</v>
      </c>
      <c r="C6" s="19"/>
    </row>
    <row r="7" spans="1:4" x14ac:dyDescent="0.25">
      <c r="A7" s="13" t="s">
        <v>17</v>
      </c>
      <c r="B7" s="20">
        <f>C7-C8</f>
        <v>0</v>
      </c>
      <c r="C7" s="20">
        <v>2025</v>
      </c>
    </row>
    <row r="8" spans="1:4" x14ac:dyDescent="0.25">
      <c r="A8" s="13" t="s">
        <v>18</v>
      </c>
      <c r="B8" s="20">
        <f>B9-B7</f>
        <v>60</v>
      </c>
      <c r="C8" s="20">
        <v>2025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0</v>
      </c>
      <c r="C10" s="20"/>
    </row>
    <row r="11" spans="1:4" x14ac:dyDescent="0.25">
      <c r="A11" s="13"/>
      <c r="B11" s="21">
        <f>B10%</f>
        <v>0</v>
      </c>
      <c r="C11" s="21"/>
    </row>
    <row r="12" spans="1:4" x14ac:dyDescent="0.25">
      <c r="A12" s="13" t="s">
        <v>21</v>
      </c>
      <c r="B12" s="16">
        <f>B6*B11</f>
        <v>0</v>
      </c>
      <c r="C12" s="19"/>
    </row>
    <row r="13" spans="1:4" x14ac:dyDescent="0.25">
      <c r="A13" s="13" t="s">
        <v>22</v>
      </c>
      <c r="B13" s="16">
        <f>B6-B12</f>
        <v>3000</v>
      </c>
      <c r="C13" s="19"/>
    </row>
    <row r="14" spans="1:4" x14ac:dyDescent="0.25">
      <c r="A14" s="13" t="s">
        <v>15</v>
      </c>
      <c r="B14" s="16">
        <f>B5</f>
        <v>32000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35000</v>
      </c>
      <c r="C16" s="17">
        <v>1000000</v>
      </c>
    </row>
    <row r="17" spans="1:5" x14ac:dyDescent="0.25">
      <c r="B17" s="20"/>
      <c r="C17" s="20"/>
    </row>
    <row r="18" spans="1:5" x14ac:dyDescent="0.25">
      <c r="A18" s="64" t="str">
        <f>D3</f>
        <v>ACA</v>
      </c>
      <c r="B18" s="23">
        <v>518</v>
      </c>
      <c r="C18" s="23"/>
    </row>
    <row r="19" spans="1:5" x14ac:dyDescent="0.25">
      <c r="A19" s="13" t="s">
        <v>73</v>
      </c>
      <c r="B19" s="24">
        <f>B18*B16</f>
        <v>18130000</v>
      </c>
      <c r="C19" s="24">
        <f>C16</f>
        <v>1000000</v>
      </c>
      <c r="D19" s="58">
        <f>B19+C19</f>
        <v>19130000</v>
      </c>
    </row>
    <row r="20" spans="1:5" x14ac:dyDescent="0.25">
      <c r="A20" s="13" t="s">
        <v>24</v>
      </c>
      <c r="B20" s="25"/>
      <c r="C20" s="25"/>
      <c r="D20" s="58">
        <f>D19*0.98</f>
        <v>18747400</v>
      </c>
      <c r="E20" s="58"/>
    </row>
    <row r="21" spans="1:5" x14ac:dyDescent="0.25">
      <c r="A21" s="13" t="s">
        <v>25</v>
      </c>
      <c r="B21" s="25"/>
      <c r="C21" s="25"/>
      <c r="D21" s="58">
        <f>D19*0.8</f>
        <v>15304000</v>
      </c>
    </row>
    <row r="22" spans="1:5" x14ac:dyDescent="0.25">
      <c r="A22" s="13"/>
      <c r="C22" s="20"/>
    </row>
    <row r="23" spans="1:5" x14ac:dyDescent="0.25">
      <c r="A23" s="26" t="s">
        <v>26</v>
      </c>
      <c r="B23" s="27">
        <f>B4*B18</f>
        <v>1554000</v>
      </c>
      <c r="C23" s="27"/>
    </row>
    <row r="24" spans="1:5" x14ac:dyDescent="0.25">
      <c r="A24" s="13" t="s">
        <v>27</v>
      </c>
    </row>
    <row r="25" spans="1:5" x14ac:dyDescent="0.25">
      <c r="A25" s="28" t="s">
        <v>28</v>
      </c>
      <c r="B25" s="25">
        <f>B19*0.025/12</f>
        <v>37770.833333333336</v>
      </c>
      <c r="C25" s="25"/>
      <c r="D25" s="25"/>
    </row>
    <row r="26" spans="1:5" x14ac:dyDescent="0.25">
      <c r="B26" s="25"/>
      <c r="C26" s="25"/>
    </row>
    <row r="27" spans="1:5" x14ac:dyDescent="0.25">
      <c r="B27" s="25"/>
      <c r="C27" s="25"/>
    </row>
    <row r="28" spans="1:5" x14ac:dyDescent="0.25">
      <c r="B28"/>
      <c r="C28"/>
    </row>
    <row r="29" spans="1:5" x14ac:dyDescent="0.25">
      <c r="B29"/>
      <c r="C29"/>
    </row>
    <row r="30" spans="1:5" x14ac:dyDescent="0.25">
      <c r="B30"/>
      <c r="C30"/>
    </row>
    <row r="31" spans="1:5" x14ac:dyDescent="0.25">
      <c r="B31"/>
      <c r="C31"/>
    </row>
    <row r="32" spans="1:5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opLeftCell="A2" workbookViewId="0">
      <selection activeCell="R21" sqref="R21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412.26119999999992</v>
      </c>
      <c r="C2" s="4">
        <f t="shared" ref="C2:C16" si="1">B2*1.2</f>
        <v>494.71343999999988</v>
      </c>
      <c r="D2" s="4">
        <f t="shared" ref="D2:D16" si="2">C2*1.2</f>
        <v>593.65612799999985</v>
      </c>
      <c r="E2" s="5">
        <f t="shared" ref="E2:E16" si="3">R2</f>
        <v>12898198</v>
      </c>
      <c r="F2" s="4">
        <f t="shared" ref="F2:F15" si="4">ROUND((E2/B2),0)</f>
        <v>31286</v>
      </c>
      <c r="G2" s="4">
        <f t="shared" ref="G2:G15" si="5">ROUND((E2/C2),0)</f>
        <v>26072</v>
      </c>
      <c r="H2" s="4">
        <f t="shared" ref="H2:H15" si="6">ROUND((E2/D2),0)</f>
        <v>21727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f>38.3*10.764</f>
        <v>412.26119999999992</v>
      </c>
      <c r="R2" s="2">
        <v>12898198</v>
      </c>
      <c r="S2" s="2" t="s">
        <v>84</v>
      </c>
    </row>
    <row r="3" spans="1:19" x14ac:dyDescent="0.25">
      <c r="A3" s="4">
        <v>2</v>
      </c>
      <c r="B3" s="4">
        <f t="shared" si="0"/>
        <v>1004.71176</v>
      </c>
      <c r="C3" s="4">
        <f t="shared" si="1"/>
        <v>1205.6541119999999</v>
      </c>
      <c r="D3" s="4">
        <f t="shared" si="2"/>
        <v>1446.7849343999999</v>
      </c>
      <c r="E3" s="5">
        <f t="shared" si="3"/>
        <v>32196964</v>
      </c>
      <c r="F3" s="4">
        <f t="shared" si="4"/>
        <v>32046</v>
      </c>
      <c r="G3" s="4">
        <f t="shared" si="5"/>
        <v>26705</v>
      </c>
      <c r="H3" s="4">
        <f t="shared" si="6"/>
        <v>22254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f>93.34*10.764</f>
        <v>1004.71176</v>
      </c>
      <c r="R3" s="2">
        <v>32196964</v>
      </c>
      <c r="S3" s="2" t="s">
        <v>85</v>
      </c>
    </row>
    <row r="4" spans="1:19" x14ac:dyDescent="0.25">
      <c r="A4" s="4">
        <v>3</v>
      </c>
      <c r="B4" s="4">
        <f t="shared" si="0"/>
        <v>613.11743999999999</v>
      </c>
      <c r="C4" s="4">
        <f t="shared" si="1"/>
        <v>735.74092799999994</v>
      </c>
      <c r="D4" s="4">
        <f t="shared" si="2"/>
        <v>882.88911359999986</v>
      </c>
      <c r="E4" s="5">
        <f t="shared" si="3"/>
        <v>19544171</v>
      </c>
      <c r="F4" s="4">
        <f t="shared" si="4"/>
        <v>31877</v>
      </c>
      <c r="G4" s="4">
        <f t="shared" si="5"/>
        <v>26564</v>
      </c>
      <c r="H4" s="4">
        <f t="shared" si="6"/>
        <v>22137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>56.96*10.764</f>
        <v>613.11743999999999</v>
      </c>
      <c r="R4" s="2">
        <v>19544171</v>
      </c>
      <c r="S4" s="2" t="s">
        <v>86</v>
      </c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ref="Q5:Q10" si="10">P5/1.2</f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9" customFormat="1" x14ac:dyDescent="0.25"/>
    <row r="23" spans="1:19" s="9" customFormat="1" x14ac:dyDescent="0.25"/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62"/>
    </row>
    <row r="28" spans="1:19" s="9" customFormat="1" x14ac:dyDescent="0.25">
      <c r="C28" s="60" t="s">
        <v>83</v>
      </c>
      <c r="D28" s="60"/>
      <c r="F28" s="45" t="s">
        <v>82</v>
      </c>
      <c r="G28" s="45">
        <v>518</v>
      </c>
    </row>
    <row r="29" spans="1:19" s="9" customFormat="1" x14ac:dyDescent="0.25">
      <c r="C29" s="60" t="s">
        <v>1</v>
      </c>
      <c r="D29" s="60">
        <v>15626576</v>
      </c>
      <c r="F29" s="45" t="s">
        <v>71</v>
      </c>
      <c r="G29" s="45">
        <v>570</v>
      </c>
      <c r="H29" s="9">
        <f>G29/G28</f>
        <v>1.1003861003861004</v>
      </c>
    </row>
    <row r="30" spans="1:19" s="9" customFormat="1" x14ac:dyDescent="0.25">
      <c r="F30" s="45" t="s">
        <v>72</v>
      </c>
      <c r="G30" s="45"/>
    </row>
    <row r="31" spans="1:19" s="9" customFormat="1" x14ac:dyDescent="0.25">
      <c r="C31" s="63"/>
      <c r="D31" s="63">
        <f>D29*0.9</f>
        <v>14063918.4</v>
      </c>
      <c r="F31" s="63" t="s">
        <v>73</v>
      </c>
      <c r="G31" s="63">
        <f>G29*G30</f>
        <v>0</v>
      </c>
      <c r="H31" s="9">
        <f>G31/D29</f>
        <v>0</v>
      </c>
    </row>
    <row r="32" spans="1:19" s="9" customFormat="1" x14ac:dyDescent="0.25">
      <c r="C32" s="63"/>
      <c r="D32" s="63"/>
      <c r="F32" s="63" t="s">
        <v>24</v>
      </c>
      <c r="G32" s="63">
        <f>G31*90%</f>
        <v>0</v>
      </c>
    </row>
    <row r="33" spans="3:7" s="9" customFormat="1" x14ac:dyDescent="0.25">
      <c r="C33" s="63"/>
      <c r="D33" s="63"/>
      <c r="F33" s="63" t="s">
        <v>25</v>
      </c>
      <c r="G33" s="63">
        <f>G31*80%</f>
        <v>0</v>
      </c>
    </row>
    <row r="34" spans="3:7" s="9" customFormat="1" x14ac:dyDescent="0.25">
      <c r="C34" s="63"/>
      <c r="D34" s="63"/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2025-01-24T12:31:37Z</dcterms:modified>
</cp:coreProperties>
</file>