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Kalyan (W)\Bharat Devraj Mali\"/>
    </mc:Choice>
  </mc:AlternateContent>
  <xr:revisionPtr revIDLastSave="0" documentId="13_ncr:1_{E1595E68-966B-4A73-A6EE-2B115B06966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1" i="4" l="1"/>
  <c r="Q11" i="4" s="1"/>
  <c r="R10" i="4"/>
  <c r="Q10" i="4"/>
  <c r="H23" i="4" l="1"/>
  <c r="Q39" i="4"/>
  <c r="Q38" i="4" l="1"/>
  <c r="Q37" i="4"/>
  <c r="Q32" i="4"/>
  <c r="Q36" i="4"/>
  <c r="Q35" i="4"/>
  <c r="Q34" i="4"/>
  <c r="Q33" i="4"/>
  <c r="Q31" i="4"/>
  <c r="Q30" i="4"/>
  <c r="Q29" i="4"/>
  <c r="Q28" i="4"/>
  <c r="Q27" i="4"/>
  <c r="Q26" i="4"/>
  <c r="Q25" i="4"/>
  <c r="R9" i="4" l="1"/>
  <c r="Q9" i="4"/>
  <c r="R8" i="4"/>
  <c r="Q8" i="4"/>
  <c r="Q12" i="4"/>
  <c r="Q13" i="4"/>
  <c r="Q14" i="4"/>
  <c r="Q15" i="4"/>
  <c r="Q4" i="4"/>
  <c r="C3" i="4"/>
  <c r="C5" i="4"/>
  <c r="C6" i="4"/>
  <c r="C7" i="4"/>
  <c r="C2" i="4"/>
  <c r="J21" i="4"/>
  <c r="U7" i="4"/>
  <c r="U6" i="4"/>
  <c r="R7" i="4"/>
  <c r="Q7" i="4"/>
  <c r="R6" i="4"/>
  <c r="Q6" i="4"/>
  <c r="H20" i="4"/>
  <c r="I19" i="4"/>
  <c r="I18" i="4"/>
  <c r="I21" i="4"/>
  <c r="H32" i="4"/>
  <c r="P12" i="4" l="1"/>
  <c r="P10" i="4"/>
  <c r="P9" i="4"/>
  <c r="P8" i="4"/>
  <c r="P7" i="4"/>
  <c r="P6" i="4"/>
  <c r="P5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A6" i="4"/>
  <c r="B5" i="4"/>
  <c r="A5" i="4"/>
  <c r="B4" i="4"/>
  <c r="C4" i="4" s="1"/>
  <c r="A4" i="4"/>
  <c r="B3" i="4"/>
  <c r="A3" i="4"/>
  <c r="B2" i="4"/>
  <c r="A2" i="4"/>
  <c r="G5" i="4" l="1"/>
  <c r="F8" i="4"/>
  <c r="U8" i="4" s="1"/>
  <c r="F9" i="4"/>
  <c r="U9" i="4" s="1"/>
  <c r="F10" i="4"/>
  <c r="U10" i="4" s="1"/>
  <c r="F11" i="4"/>
  <c r="U11" i="4" s="1"/>
  <c r="F12" i="4"/>
  <c r="U12" i="4" s="1"/>
  <c r="F3" i="4"/>
  <c r="F4" i="4"/>
  <c r="F5" i="4"/>
  <c r="F6" i="4"/>
  <c r="F2" i="4"/>
  <c r="B13" i="4"/>
  <c r="C13" i="4" s="1"/>
  <c r="B14" i="4"/>
  <c r="C14" i="4" s="1"/>
  <c r="B15" i="4"/>
  <c r="C15" i="4" s="1"/>
  <c r="B7" i="4"/>
  <c r="F14" i="4" l="1"/>
  <c r="U14" i="4" s="1"/>
  <c r="F13" i="4"/>
  <c r="U13" i="4" s="1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<sst xmlns="http://schemas.openxmlformats.org/spreadsheetml/2006/main" count="68" uniqueCount="31">
  <si>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</si>
  <si>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</si>
  <si>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</si>
  <si>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</si>
  <si>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</si>
  <si>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</si>
  <si>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</si>
  <si>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</si>
  <si>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</si>
  <si>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</si>
  <si>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</si>
  <si>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</si>
  <si>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</si>
  <si>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503, 5th Floor, Senwin Residency, Shivaji Nagar, Kalyan - Ulhasnagar Road, Village - Kalyan, Taluka - Kalyan, District - Thane, Kalyan (East)</t>
  </si>
  <si>
    <t>agreement - 13.10.23</t>
  </si>
  <si>
    <t>av</t>
  </si>
  <si>
    <t>sd</t>
  </si>
  <si>
    <t>rd</t>
  </si>
  <si>
    <t>bua</t>
  </si>
  <si>
    <t>ca</t>
  </si>
  <si>
    <t>ex area</t>
  </si>
  <si>
    <t>rate on ca</t>
  </si>
  <si>
    <t>fmv</t>
  </si>
  <si>
    <t>21.06.24</t>
  </si>
  <si>
    <t>06.03.24</t>
  </si>
  <si>
    <t>22.02.24</t>
  </si>
  <si>
    <t>07.11.23</t>
  </si>
  <si>
    <t>mca</t>
  </si>
  <si>
    <t>ls  - 41 lakhs</t>
  </si>
  <si>
    <t>full oc - 2025</t>
  </si>
  <si>
    <t>27.12.24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</si>
</sst>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47</xdr:row>
      <xdr:rowOff>172660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BED229-0BFB-4D3A-8145-CC2BF4210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391771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F9D503-94E6-4157-BBBC-203769648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26171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372718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38A8B9-1F93-43BC-A6F4-65A01D9C6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07118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D22FB4-A69D-4DCC-89B0-518FB3D60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</xdr:row>
      <xdr:rowOff>0</xdr:rowOff>
    </xdr:from>
    <xdr:to>
      <xdr:col>15</xdr:col>
      <xdr:colOff>238125</xdr:colOff>
      <xdr:row>57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C67C0D-127B-494E-B698-FB27D5A8B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714500"/>
          <a:ext cx="7553325" cy="9296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48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28C3F7-5D27-4A22-82A9-231E47F19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9296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52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01C1BF-91DB-4936-B8C8-0E0BFBBF6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8679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E88743-AE4A-460A-B094-32CF22881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96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DB0586-EDD5-45A7-A1BF-B48E2EEFD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96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9"/>
  <sheetViews>
    <sheetView tabSelected="1" zoomScaleNormal="100" workbookViewId="0">
      <selection activeCell="E16" sqref="E1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680</v>
      </c>
      <c r="C2" s="4">
        <f>B2*1.1</f>
        <v>748.00000000000011</v>
      </c>
      <c r="D2" s="4">
        <f t="shared" ref="D2:D13" si="2">C2*1.2</f>
        <v>897.60000000000014</v>
      </c>
      <c r="E2" s="5">
        <f t="shared" ref="E2:E13" si="3">R2</f>
        <v>5900000</v>
      </c>
      <c r="F2" s="10">
        <f t="shared" ref="F2:F13" si="4">ROUND((E2/B2),0)</f>
        <v>8676</v>
      </c>
      <c r="G2" s="10">
        <f t="shared" ref="G2:G13" si="5">ROUND((E2/C2),0)</f>
        <v>7888</v>
      </c>
      <c r="H2" s="10">
        <f t="shared" ref="H2:H13" si="6">ROUND((E2/D2),0)</f>
        <v>6573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680</v>
      </c>
      <c r="R2" s="2">
        <v>5900000</v>
      </c>
      <c r="S2" s="8"/>
      <c r="T2" s="8"/>
    </row>
    <row r="3" spans="1:21" x14ac:dyDescent="0.25">
      <c r="A3" s="4">
        <f t="shared" si="0"/>
        <v>0</v>
      </c>
      <c r="B3" s="4">
        <f t="shared" si="1"/>
        <v>490</v>
      </c>
      <c r="C3" s="4">
        <f t="shared" ref="C3:C15" si="9">B3*1.1</f>
        <v>539</v>
      </c>
      <c r="D3" s="4">
        <f t="shared" si="2"/>
        <v>646.79999999999995</v>
      </c>
      <c r="E3" s="16">
        <f t="shared" si="3"/>
        <v>4000000</v>
      </c>
      <c r="F3" s="10">
        <f t="shared" si="4"/>
        <v>8163</v>
      </c>
      <c r="G3" s="10">
        <f t="shared" si="5"/>
        <v>7421</v>
      </c>
      <c r="H3" s="10">
        <f t="shared" si="6"/>
        <v>6184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490</v>
      </c>
      <c r="R3" s="2">
        <v>4000000</v>
      </c>
      <c r="S3" s="8"/>
      <c r="T3" s="8"/>
    </row>
    <row r="4" spans="1:21" x14ac:dyDescent="0.25">
      <c r="A4" s="4">
        <f t="shared" si="0"/>
        <v>0</v>
      </c>
      <c r="B4" s="4">
        <f t="shared" si="1"/>
        <v>650</v>
      </c>
      <c r="C4" s="4">
        <f t="shared" si="9"/>
        <v>715.00000000000011</v>
      </c>
      <c r="D4" s="4">
        <f t="shared" si="2"/>
        <v>858.00000000000011</v>
      </c>
      <c r="E4" s="16">
        <f t="shared" si="3"/>
        <v>3800000</v>
      </c>
      <c r="F4" s="10">
        <f t="shared" si="4"/>
        <v>5846</v>
      </c>
      <c r="G4" s="10">
        <f t="shared" si="5"/>
        <v>5315</v>
      </c>
      <c r="H4" s="10">
        <f t="shared" si="6"/>
        <v>4429</v>
      </c>
      <c r="I4" s="10" t="e">
        <f>#REF!</f>
        <v>#REF!</v>
      </c>
      <c r="J4" s="4">
        <f t="shared" si="7"/>
        <v>0</v>
      </c>
      <c r="O4">
        <v>0</v>
      </c>
      <c r="P4">
        <v>715</v>
      </c>
      <c r="Q4">
        <f>P4/1.1</f>
        <v>650</v>
      </c>
      <c r="R4" s="2">
        <v>3800000</v>
      </c>
      <c r="S4" s="8"/>
      <c r="T4" s="8"/>
    </row>
    <row r="5" spans="1:21" x14ac:dyDescent="0.25">
      <c r="A5" s="4">
        <f t="shared" si="0"/>
        <v>0</v>
      </c>
      <c r="B5" s="4">
        <f t="shared" si="1"/>
        <v>490</v>
      </c>
      <c r="C5" s="4">
        <f t="shared" si="9"/>
        <v>539</v>
      </c>
      <c r="D5" s="4">
        <f t="shared" si="2"/>
        <v>646.79999999999995</v>
      </c>
      <c r="E5" s="16">
        <f t="shared" si="3"/>
        <v>5000000</v>
      </c>
      <c r="F5" s="15">
        <f t="shared" si="4"/>
        <v>10204</v>
      </c>
      <c r="G5" s="10">
        <f t="shared" si="5"/>
        <v>9276</v>
      </c>
      <c r="H5" s="10">
        <f t="shared" si="6"/>
        <v>7730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490</v>
      </c>
      <c r="R5" s="2">
        <v>5000000</v>
      </c>
      <c r="S5" s="8"/>
      <c r="T5" s="8"/>
    </row>
    <row r="6" spans="1:21" x14ac:dyDescent="0.25">
      <c r="A6" s="4">
        <f t="shared" si="0"/>
        <v>0</v>
      </c>
      <c r="B6" s="4">
        <f t="shared" si="1"/>
        <v>677.59379999999999</v>
      </c>
      <c r="C6" s="4">
        <f t="shared" si="9"/>
        <v>745.35318000000007</v>
      </c>
      <c r="D6" s="4">
        <f t="shared" si="2"/>
        <v>894.4238160000001</v>
      </c>
      <c r="E6" s="16">
        <f t="shared" si="3"/>
        <v>5380000</v>
      </c>
      <c r="F6" s="10">
        <f t="shared" si="4"/>
        <v>7940</v>
      </c>
      <c r="G6" s="10">
        <f t="shared" si="5"/>
        <v>7218</v>
      </c>
      <c r="H6" s="10">
        <f t="shared" si="6"/>
        <v>6015</v>
      </c>
      <c r="I6" s="10" t="e">
        <f>#REF!</f>
        <v>#REF!</v>
      </c>
      <c r="J6" s="4" t="str">
        <f t="shared" si="7"/>
        <v>21.06.24</v>
      </c>
      <c r="O6">
        <v>0</v>
      </c>
      <c r="P6">
        <f t="shared" si="8"/>
        <v>0</v>
      </c>
      <c r="Q6">
        <f>(57.31+5.64)*10.764</f>
        <v>677.59379999999999</v>
      </c>
      <c r="R6" s="2">
        <f>5000000+350000+30000</f>
        <v>5380000</v>
      </c>
      <c r="S6" s="8" t="s">
        <v>23</v>
      </c>
      <c r="T6" s="8"/>
      <c r="U6">
        <f>F6*1.1</f>
        <v>8734</v>
      </c>
    </row>
    <row r="7" spans="1:21" x14ac:dyDescent="0.25">
      <c r="A7" s="4">
        <f t="shared" si="0"/>
        <v>0</v>
      </c>
      <c r="B7" s="4">
        <f t="shared" si="1"/>
        <v>489.86964</v>
      </c>
      <c r="C7" s="4">
        <f t="shared" si="9"/>
        <v>538.85660400000006</v>
      </c>
      <c r="D7" s="4">
        <f t="shared" si="2"/>
        <v>646.62792480000007</v>
      </c>
      <c r="E7" s="16">
        <f t="shared" si="3"/>
        <v>3999700</v>
      </c>
      <c r="F7" s="10">
        <f t="shared" si="4"/>
        <v>8165</v>
      </c>
      <c r="G7" s="10">
        <f t="shared" si="5"/>
        <v>7423</v>
      </c>
      <c r="H7" s="10">
        <f t="shared" si="6"/>
        <v>6185</v>
      </c>
      <c r="I7" s="10" t="e">
        <f>#REF!</f>
        <v>#REF!</v>
      </c>
      <c r="J7" s="4" t="str">
        <f t="shared" si="7"/>
        <v>06.03.24</v>
      </c>
      <c r="O7">
        <v>0</v>
      </c>
      <c r="P7">
        <f t="shared" si="8"/>
        <v>0</v>
      </c>
      <c r="Q7">
        <f>(40.56+4.95)*10.764</f>
        <v>489.86964</v>
      </c>
      <c r="R7" s="2">
        <f>3710000+259700+30000</f>
        <v>3999700</v>
      </c>
      <c r="S7" s="8" t="s">
        <v>24</v>
      </c>
      <c r="T7" s="8"/>
      <c r="U7">
        <f t="shared" ref="U7:U14" si="10">F7*1.1</f>
        <v>8981.5</v>
      </c>
    </row>
    <row r="8" spans="1:21" x14ac:dyDescent="0.25">
      <c r="A8" s="4">
        <f t="shared" si="0"/>
        <v>0</v>
      </c>
      <c r="B8" s="4">
        <f t="shared" si="1"/>
        <v>470.17151999999999</v>
      </c>
      <c r="C8" s="4">
        <f t="shared" si="9"/>
        <v>517.188672</v>
      </c>
      <c r="D8" s="4">
        <f t="shared" si="2"/>
        <v>620.62640639999995</v>
      </c>
      <c r="E8" s="16">
        <f t="shared" si="3"/>
        <v>4058000</v>
      </c>
      <c r="F8" s="15">
        <f t="shared" si="4"/>
        <v>8631</v>
      </c>
      <c r="G8" s="10">
        <f t="shared" si="5"/>
        <v>7846</v>
      </c>
      <c r="H8" s="10">
        <f t="shared" si="6"/>
        <v>6539</v>
      </c>
      <c r="I8" s="10" t="e">
        <f>#REF!</f>
        <v>#REF!</v>
      </c>
      <c r="J8" s="4" t="str">
        <f t="shared" si="7"/>
        <v>22.02.24</v>
      </c>
      <c r="O8">
        <v>0</v>
      </c>
      <c r="P8">
        <f t="shared" si="8"/>
        <v>0</v>
      </c>
      <c r="Q8">
        <f>(38.14+5.54)*10.764</f>
        <v>470.17151999999999</v>
      </c>
      <c r="R8" s="2">
        <f>3800000+228000+30000</f>
        <v>4058000</v>
      </c>
      <c r="S8" s="8" t="s">
        <v>25</v>
      </c>
      <c r="T8" s="8"/>
      <c r="U8">
        <f t="shared" si="10"/>
        <v>9494.1</v>
      </c>
    </row>
    <row r="9" spans="1:21" x14ac:dyDescent="0.25">
      <c r="A9" s="4">
        <f t="shared" si="0"/>
        <v>0</v>
      </c>
      <c r="B9" s="4">
        <f t="shared" si="1"/>
        <v>470.17151999999999</v>
      </c>
      <c r="C9" s="4">
        <f t="shared" si="9"/>
        <v>517.188672</v>
      </c>
      <c r="D9" s="4">
        <f t="shared" si="2"/>
        <v>620.62640639999995</v>
      </c>
      <c r="E9" s="16">
        <f t="shared" si="3"/>
        <v>3814600</v>
      </c>
      <c r="F9" s="10">
        <f t="shared" si="4"/>
        <v>8113</v>
      </c>
      <c r="G9" s="10">
        <f t="shared" si="5"/>
        <v>7376</v>
      </c>
      <c r="H9" s="10">
        <f t="shared" si="6"/>
        <v>6146</v>
      </c>
      <c r="I9" s="10" t="e">
        <f>#REF!</f>
        <v>#REF!</v>
      </c>
      <c r="J9" s="4" t="str">
        <f t="shared" si="7"/>
        <v>07.11.23</v>
      </c>
      <c r="O9">
        <v>0</v>
      </c>
      <c r="P9">
        <f t="shared" si="8"/>
        <v>0</v>
      </c>
      <c r="Q9">
        <f>(38.14+5.54)*10.764</f>
        <v>470.17151999999999</v>
      </c>
      <c r="R9" s="2">
        <f>3537000+247600+30000</f>
        <v>3814600</v>
      </c>
      <c r="S9" s="8" t="s">
        <v>26</v>
      </c>
      <c r="T9" s="8"/>
      <c r="U9">
        <f t="shared" si="10"/>
        <v>8924.3000000000011</v>
      </c>
    </row>
    <row r="10" spans="1:21" x14ac:dyDescent="0.25">
      <c r="A10" s="4">
        <f t="shared" si="0"/>
        <v>0</v>
      </c>
      <c r="B10" s="4">
        <f t="shared" si="1"/>
        <v>494.28287999999998</v>
      </c>
      <c r="C10" s="4">
        <f t="shared" si="9"/>
        <v>543.71116800000004</v>
      </c>
      <c r="D10" s="4">
        <f t="shared" si="2"/>
        <v>652.45340160000001</v>
      </c>
      <c r="E10" s="16">
        <f t="shared" si="3"/>
        <v>4161300</v>
      </c>
      <c r="F10" s="15">
        <f t="shared" si="4"/>
        <v>8419</v>
      </c>
      <c r="G10" s="10">
        <f t="shared" si="5"/>
        <v>7654</v>
      </c>
      <c r="H10" s="10">
        <f t="shared" si="6"/>
        <v>6378</v>
      </c>
      <c r="I10" s="10" t="e">
        <f>#REF!</f>
        <v>#REF!</v>
      </c>
      <c r="J10" s="4" t="str">
        <f t="shared" si="7"/>
        <v>27.12.24</v>
      </c>
      <c r="O10">
        <v>0</v>
      </c>
      <c r="P10">
        <f t="shared" si="8"/>
        <v>0</v>
      </c>
      <c r="Q10">
        <f>(38.88+7.04)*10.764</f>
        <v>494.28287999999998</v>
      </c>
      <c r="R10" s="2">
        <f>3861000+270300+30000</f>
        <v>4161300</v>
      </c>
      <c r="S10" s="8" t="s">
        <v>30</v>
      </c>
      <c r="T10" s="8"/>
      <c r="U10">
        <f t="shared" si="10"/>
        <v>9260.9000000000015</v>
      </c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11" si="11">P11/1.1</f>
        <v>0</v>
      </c>
      <c r="R11" s="2">
        <v>0</v>
      </c>
      <c r="S11" s="8"/>
      <c r="T11" s="8"/>
      <c r="U11" t="e">
        <f t="shared" si="10"/>
        <v>#DIV/0!</v>
      </c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ref="Q12:Q15" si="12">P12/1.1</f>
        <v>0</v>
      </c>
      <c r="R12" s="2">
        <v>0</v>
      </c>
      <c r="S12" s="8"/>
      <c r="T12" s="8"/>
      <c r="U12" t="e">
        <f t="shared" si="10"/>
        <v>#DIV/0!</v>
      </c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si="12"/>
        <v>0</v>
      </c>
      <c r="R13" s="2">
        <v>0</v>
      </c>
      <c r="S13" s="8"/>
      <c r="T13" s="8"/>
      <c r="U13" t="e">
        <f t="shared" si="10"/>
        <v>#DIV/0!</v>
      </c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16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10" t="e">
        <f t="shared" ref="H14:H15" si="18">ROUND((E14/D14),0)</f>
        <v>#DIV/0!</v>
      </c>
      <c r="I14" s="10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si="12"/>
        <v>0</v>
      </c>
      <c r="R14" s="2">
        <v>0</v>
      </c>
      <c r="S14" s="8"/>
      <c r="T14" s="8"/>
      <c r="U14" t="e">
        <f t="shared" si="10"/>
        <v>#DIV/0!</v>
      </c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16">
        <f t="shared" si="15"/>
        <v>0</v>
      </c>
      <c r="F15" s="10" t="e">
        <f t="shared" si="16"/>
        <v>#DIV/0!</v>
      </c>
      <c r="G15" s="10" t="e">
        <f t="shared" si="17"/>
        <v>#DIV/0!</v>
      </c>
      <c r="H15" s="10" t="e">
        <f t="shared" si="18"/>
        <v>#DIV/0!</v>
      </c>
      <c r="I15" s="10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12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19</v>
      </c>
      <c r="H18">
        <v>411</v>
      </c>
      <c r="I18">
        <f>38.14*10.764</f>
        <v>410.53895999999997</v>
      </c>
    </row>
    <row r="19" spans="7:24" x14ac:dyDescent="0.25">
      <c r="G19" t="s">
        <v>20</v>
      </c>
      <c r="H19">
        <v>60</v>
      </c>
      <c r="I19">
        <f>5.54*10.764</f>
        <v>59.632559999999998</v>
      </c>
    </row>
    <row r="20" spans="7:24" x14ac:dyDescent="0.25">
      <c r="H20">
        <f>H19+H18</f>
        <v>471</v>
      </c>
    </row>
    <row r="21" spans="7:24" x14ac:dyDescent="0.25">
      <c r="G21" t="s">
        <v>18</v>
      </c>
      <c r="H21">
        <v>517</v>
      </c>
      <c r="I21">
        <f>48.048*10.764</f>
        <v>517.188672</v>
      </c>
      <c r="J21">
        <f>I21/H20</f>
        <v>1.0980651210191084</v>
      </c>
    </row>
    <row r="22" spans="7:24" x14ac:dyDescent="0.25">
      <c r="G22" t="s">
        <v>21</v>
      </c>
      <c r="H22">
        <v>9000</v>
      </c>
    </row>
    <row r="23" spans="7:24" x14ac:dyDescent="0.25">
      <c r="G23" t="s">
        <v>22</v>
      </c>
      <c r="H23">
        <f>H22*H20</f>
        <v>4239000</v>
      </c>
    </row>
    <row r="24" spans="7:24" x14ac:dyDescent="0.25">
      <c r="G24" s="6"/>
      <c r="H24" s="6"/>
      <c r="O24" t="s">
        <v>27</v>
      </c>
    </row>
    <row r="25" spans="7:24" x14ac:dyDescent="0.25">
      <c r="I25" t="s">
        <v>29</v>
      </c>
      <c r="O25">
        <v>10.14</v>
      </c>
      <c r="P25">
        <v>14.32</v>
      </c>
      <c r="Q25">
        <f>P25*O25</f>
        <v>145.20480000000001</v>
      </c>
    </row>
    <row r="26" spans="7:24" x14ac:dyDescent="0.25">
      <c r="G26" t="s">
        <v>28</v>
      </c>
      <c r="O26">
        <v>7.4</v>
      </c>
      <c r="P26" s="11">
        <v>8.69</v>
      </c>
      <c r="Q26">
        <f t="shared" ref="Q26:Q36" si="21">P26*O26</f>
        <v>64.305999999999997</v>
      </c>
      <c r="R26" s="13"/>
      <c r="T26" s="11"/>
      <c r="U26" s="11"/>
      <c r="V26" s="11"/>
      <c r="W26" s="11"/>
      <c r="X26" s="11"/>
    </row>
    <row r="27" spans="7:24" x14ac:dyDescent="0.25">
      <c r="O27">
        <v>4.8499999999999996</v>
      </c>
      <c r="P27" s="11">
        <v>3.9</v>
      </c>
      <c r="Q27">
        <f t="shared" si="21"/>
        <v>18.914999999999999</v>
      </c>
      <c r="R27" s="14"/>
      <c r="T27" s="14"/>
      <c r="U27" s="14"/>
      <c r="V27" s="11"/>
      <c r="W27" s="11"/>
      <c r="X27" s="11"/>
    </row>
    <row r="28" spans="7:24" x14ac:dyDescent="0.25">
      <c r="G28" t="s">
        <v>14</v>
      </c>
      <c r="O28">
        <v>3.68</v>
      </c>
      <c r="P28" s="11">
        <v>2.91</v>
      </c>
      <c r="Q28">
        <f t="shared" si="21"/>
        <v>10.708800000000002</v>
      </c>
      <c r="R28" s="11"/>
      <c r="T28" s="11"/>
      <c r="U28" s="11"/>
      <c r="V28" s="11"/>
      <c r="W28" s="11"/>
      <c r="X28" s="11"/>
    </row>
    <row r="29" spans="7:24" x14ac:dyDescent="0.25">
      <c r="G29" t="s">
        <v>15</v>
      </c>
      <c r="H29">
        <v>3400000</v>
      </c>
      <c r="O29">
        <v>7.87</v>
      </c>
      <c r="P29" s="11">
        <v>3.03</v>
      </c>
      <c r="Q29">
        <f t="shared" si="21"/>
        <v>23.8461</v>
      </c>
      <c r="R29" s="11"/>
      <c r="T29" s="11"/>
      <c r="U29" s="11"/>
      <c r="V29" s="11"/>
      <c r="W29" s="11"/>
      <c r="X29" s="11"/>
    </row>
    <row r="30" spans="7:24" x14ac:dyDescent="0.25">
      <c r="G30" t="s">
        <v>16</v>
      </c>
      <c r="H30">
        <v>238000</v>
      </c>
      <c r="O30">
        <v>1.54</v>
      </c>
      <c r="P30" s="11">
        <v>3.88</v>
      </c>
      <c r="Q30">
        <f t="shared" si="21"/>
        <v>5.9752000000000001</v>
      </c>
      <c r="R30" s="12"/>
      <c r="T30" s="12"/>
      <c r="U30" s="12"/>
      <c r="V30" s="11"/>
      <c r="W30" s="11"/>
      <c r="X30" s="11"/>
    </row>
    <row r="31" spans="7:24" x14ac:dyDescent="0.25">
      <c r="G31" t="s">
        <v>17</v>
      </c>
      <c r="H31">
        <v>30000</v>
      </c>
      <c r="O31">
        <v>9.25</v>
      </c>
      <c r="P31" s="11">
        <v>11.12</v>
      </c>
      <c r="Q31">
        <f t="shared" si="21"/>
        <v>102.86</v>
      </c>
      <c r="R31" s="11"/>
      <c r="T31" s="11"/>
      <c r="U31" s="11"/>
      <c r="V31" s="11"/>
      <c r="W31" s="11"/>
      <c r="X31" s="11"/>
    </row>
    <row r="32" spans="7:24" x14ac:dyDescent="0.25">
      <c r="H32">
        <f>SUM(H29:H31)</f>
        <v>3668000</v>
      </c>
      <c r="P32" s="11"/>
      <c r="Q32">
        <f>SUM(Q25:Q31)</f>
        <v>371.8159</v>
      </c>
      <c r="R32" s="11"/>
      <c r="T32" s="11"/>
      <c r="U32" s="11"/>
      <c r="V32" s="11"/>
      <c r="W32" s="11"/>
      <c r="X32" s="11"/>
    </row>
    <row r="33" spans="15:24" x14ac:dyDescent="0.25">
      <c r="P33" s="11"/>
      <c r="Q33">
        <f t="shared" si="21"/>
        <v>0</v>
      </c>
      <c r="R33" s="11"/>
      <c r="T33" s="11"/>
      <c r="U33" s="11"/>
      <c r="V33" s="11"/>
      <c r="W33" s="11"/>
      <c r="X33" s="11"/>
    </row>
    <row r="34" spans="15:24" x14ac:dyDescent="0.25">
      <c r="O34">
        <v>2.5</v>
      </c>
      <c r="P34" s="11">
        <v>7.45</v>
      </c>
      <c r="Q34">
        <f t="shared" si="21"/>
        <v>18.625</v>
      </c>
      <c r="R34" s="11"/>
      <c r="S34" s="6"/>
      <c r="T34" s="11"/>
      <c r="U34" s="11"/>
      <c r="V34" s="11"/>
      <c r="W34" s="11"/>
      <c r="X34" s="11"/>
    </row>
    <row r="35" spans="15:24" x14ac:dyDescent="0.25">
      <c r="O35">
        <v>2.4700000000000002</v>
      </c>
      <c r="P35" s="11">
        <v>9.61</v>
      </c>
      <c r="Q35">
        <f t="shared" si="21"/>
        <v>23.736699999999999</v>
      </c>
      <c r="R35" s="11"/>
      <c r="S35" s="6"/>
      <c r="T35" s="11"/>
      <c r="U35" s="11"/>
      <c r="V35" s="11"/>
      <c r="W35" s="11"/>
      <c r="X35" s="11"/>
    </row>
    <row r="36" spans="15:24" x14ac:dyDescent="0.25">
      <c r="O36">
        <v>2.5099999999999998</v>
      </c>
      <c r="P36" s="11">
        <v>8.94</v>
      </c>
      <c r="Q36">
        <f t="shared" si="21"/>
        <v>22.439399999999996</v>
      </c>
      <c r="R36" s="11"/>
    </row>
    <row r="37" spans="15:24" x14ac:dyDescent="0.25">
      <c r="Q37" s="11">
        <f>SUM(Q33:Q36)</f>
        <v>64.801099999999991</v>
      </c>
      <c r="R37" s="11"/>
      <c r="T37" s="6"/>
    </row>
    <row r="38" spans="15:24" x14ac:dyDescent="0.25">
      <c r="P38" s="11"/>
      <c r="Q38" s="12">
        <f>Q37+Q32</f>
        <v>436.61699999999996</v>
      </c>
      <c r="R38" s="11"/>
      <c r="S38" s="6"/>
    </row>
    <row r="39" spans="15:24" x14ac:dyDescent="0.25">
      <c r="Q39">
        <f>H20-Q38</f>
        <v>34.383000000000038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2" zoomScaleNormal="100" workbookViewId="0">
      <selection activeCell="C2" sqref="C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D10" sqref="D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2025-01-27T08:49:41Z</dcterms:modified>
</cp:coreProperties>
</file>