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Stone Vista -Ulwe\"/>
    </mc:Choice>
  </mc:AlternateContent>
  <xr:revisionPtr revIDLastSave="0" documentId="13_ncr:1_{4D6741C8-F46A-4880-BE0F-C0B708163C1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one Vista" sheetId="87" r:id="rId1"/>
    <sheet name="Total" sheetId="107" r:id="rId2"/>
    <sheet name="Rera" sheetId="92" r:id="rId3"/>
    <sheet name="Typical Floor" sheetId="85" r:id="rId4"/>
    <sheet name="IGR" sheetId="97" r:id="rId5"/>
    <sheet name="RR" sheetId="98" r:id="rId6"/>
    <sheet name="Rates nby" sheetId="120" r:id="rId7"/>
    <sheet name="Rates" sheetId="121" r:id="rId8"/>
  </sheets>
  <definedNames>
    <definedName name="_xlnm._FilterDatabase" localSheetId="0" hidden="1">'Stone Vista'!$D$1:$D$41</definedName>
  </definedNames>
  <calcPr calcId="191029"/>
</workbook>
</file>

<file path=xl/calcChain.xml><?xml version="1.0" encoding="utf-8"?>
<calcChain xmlns="http://schemas.openxmlformats.org/spreadsheetml/2006/main">
  <c r="H5" i="107" l="1"/>
  <c r="H2" i="107"/>
  <c r="G2" i="107"/>
  <c r="F2" i="107"/>
  <c r="E2" i="107"/>
  <c r="D2" i="107"/>
  <c r="C2" i="107"/>
  <c r="E41" i="87" l="1"/>
  <c r="F41" i="87"/>
  <c r="H7" i="97"/>
  <c r="H8" i="97"/>
  <c r="H9" i="97"/>
  <c r="K3" i="97"/>
  <c r="K6" i="97"/>
  <c r="K7" i="97"/>
  <c r="E6" i="97"/>
  <c r="E7" i="97"/>
  <c r="E8" i="97"/>
  <c r="E9" i="97"/>
  <c r="E10" i="97"/>
  <c r="E11" i="97"/>
  <c r="E12" i="97"/>
  <c r="K5" i="97"/>
  <c r="K4" i="97"/>
  <c r="E5" i="97"/>
  <c r="E4" i="97"/>
  <c r="E3" i="97"/>
  <c r="J21" i="85"/>
  <c r="J20" i="85"/>
  <c r="G3" i="87"/>
  <c r="H3" i="87" s="1"/>
  <c r="N3" i="87" s="1"/>
  <c r="G4" i="87"/>
  <c r="H4" i="87" s="1"/>
  <c r="N4" i="87" s="1"/>
  <c r="G5" i="87"/>
  <c r="H5" i="87" s="1"/>
  <c r="N5" i="87" s="1"/>
  <c r="G6" i="87"/>
  <c r="H6" i="87" s="1"/>
  <c r="N6" i="87" s="1"/>
  <c r="G7" i="87"/>
  <c r="H7" i="87" s="1"/>
  <c r="N7" i="87" s="1"/>
  <c r="G8" i="87"/>
  <c r="H8" i="87" s="1"/>
  <c r="N8" i="87" s="1"/>
  <c r="G9" i="87"/>
  <c r="H9" i="87" s="1"/>
  <c r="N9" i="87" s="1"/>
  <c r="G10" i="87"/>
  <c r="H10" i="87" s="1"/>
  <c r="N10" i="87" s="1"/>
  <c r="G11" i="87"/>
  <c r="H11" i="87" s="1"/>
  <c r="N11" i="87" s="1"/>
  <c r="G12" i="87"/>
  <c r="H12" i="87" s="1"/>
  <c r="N12" i="87" s="1"/>
  <c r="G13" i="87"/>
  <c r="H13" i="87" s="1"/>
  <c r="N13" i="87" s="1"/>
  <c r="G14" i="87"/>
  <c r="H14" i="87" s="1"/>
  <c r="N14" i="87" s="1"/>
  <c r="G15" i="87"/>
  <c r="H15" i="87" s="1"/>
  <c r="N15" i="87" s="1"/>
  <c r="G16" i="87"/>
  <c r="H16" i="87" s="1"/>
  <c r="N16" i="87" s="1"/>
  <c r="G17" i="87"/>
  <c r="H17" i="87" s="1"/>
  <c r="N17" i="87" s="1"/>
  <c r="G18" i="87"/>
  <c r="H18" i="87" s="1"/>
  <c r="N18" i="87" s="1"/>
  <c r="G19" i="87"/>
  <c r="H19" i="87" s="1"/>
  <c r="N19" i="87" s="1"/>
  <c r="G20" i="87"/>
  <c r="H20" i="87" s="1"/>
  <c r="N20" i="87" s="1"/>
  <c r="G21" i="87"/>
  <c r="H21" i="87" s="1"/>
  <c r="N21" i="87" s="1"/>
  <c r="G22" i="87"/>
  <c r="H22" i="87" s="1"/>
  <c r="N22" i="87" s="1"/>
  <c r="G23" i="87"/>
  <c r="H23" i="87" s="1"/>
  <c r="N23" i="87" s="1"/>
  <c r="G24" i="87"/>
  <c r="H24" i="87" s="1"/>
  <c r="N24" i="87" s="1"/>
  <c r="G25" i="87"/>
  <c r="H25" i="87" s="1"/>
  <c r="N25" i="87" s="1"/>
  <c r="G26" i="87"/>
  <c r="H26" i="87" s="1"/>
  <c r="N26" i="87" s="1"/>
  <c r="G27" i="87"/>
  <c r="H27" i="87" s="1"/>
  <c r="N27" i="87" s="1"/>
  <c r="G28" i="87"/>
  <c r="H28" i="87" s="1"/>
  <c r="N28" i="87" s="1"/>
  <c r="G29" i="87"/>
  <c r="H29" i="87" s="1"/>
  <c r="N29" i="87" s="1"/>
  <c r="G30" i="87"/>
  <c r="H30" i="87" s="1"/>
  <c r="N30" i="87" s="1"/>
  <c r="G31" i="87"/>
  <c r="H31" i="87" s="1"/>
  <c r="N31" i="87" s="1"/>
  <c r="G32" i="87"/>
  <c r="H32" i="87" s="1"/>
  <c r="N32" i="87" s="1"/>
  <c r="G33" i="87"/>
  <c r="H33" i="87" s="1"/>
  <c r="N33" i="87" s="1"/>
  <c r="G34" i="87"/>
  <c r="H34" i="87" s="1"/>
  <c r="N34" i="87" s="1"/>
  <c r="G35" i="87"/>
  <c r="H35" i="87" s="1"/>
  <c r="N35" i="87" s="1"/>
  <c r="G36" i="87"/>
  <c r="H36" i="87" s="1"/>
  <c r="N36" i="87" s="1"/>
  <c r="G37" i="87"/>
  <c r="H37" i="87" s="1"/>
  <c r="N37" i="87" s="1"/>
  <c r="G38" i="87"/>
  <c r="H38" i="87" s="1"/>
  <c r="N38" i="87" s="1"/>
  <c r="G39" i="87"/>
  <c r="H39" i="87" s="1"/>
  <c r="N39" i="87" s="1"/>
  <c r="G40" i="87"/>
  <c r="H40" i="87" s="1"/>
  <c r="N40" i="87" s="1"/>
  <c r="L17" i="85"/>
  <c r="L16" i="85"/>
  <c r="L13" i="85"/>
  <c r="L12" i="85"/>
  <c r="L9" i="85"/>
  <c r="L8" i="85"/>
  <c r="L7" i="85"/>
  <c r="L4" i="85"/>
  <c r="L3" i="85"/>
  <c r="K17" i="85" l="1"/>
  <c r="K16" i="85"/>
  <c r="K13" i="85"/>
  <c r="K12" i="85"/>
  <c r="K9" i="85"/>
  <c r="K8" i="85"/>
  <c r="K7" i="85"/>
  <c r="K4" i="85"/>
  <c r="K3" i="85"/>
  <c r="I17" i="85"/>
  <c r="I16" i="85"/>
  <c r="I13" i="85"/>
  <c r="I12" i="85"/>
  <c r="I9" i="85"/>
  <c r="I8" i="85"/>
  <c r="I7" i="85"/>
  <c r="I4" i="85"/>
  <c r="I3" i="85"/>
  <c r="G17" i="85"/>
  <c r="G16" i="85"/>
  <c r="G13" i="85"/>
  <c r="G12" i="85"/>
  <c r="G9" i="85"/>
  <c r="G8" i="85"/>
  <c r="G7" i="85"/>
  <c r="G4" i="85"/>
  <c r="G3" i="85"/>
  <c r="E17" i="85"/>
  <c r="E16" i="85"/>
  <c r="E13" i="85"/>
  <c r="E12" i="85"/>
  <c r="E9" i="85"/>
  <c r="E8" i="85"/>
  <c r="E7" i="85"/>
  <c r="E4" i="85"/>
  <c r="E3" i="85"/>
  <c r="G11" i="97" l="1"/>
  <c r="H11" i="97" s="1"/>
  <c r="J11" i="97" s="1"/>
  <c r="G10" i="97"/>
  <c r="H10" i="97" s="1"/>
  <c r="J10" i="97" s="1"/>
  <c r="G12" i="97"/>
  <c r="H12" i="97" s="1"/>
  <c r="G9" i="97"/>
  <c r="J9" i="97" s="1"/>
  <c r="G4" i="97"/>
  <c r="H4" i="97" s="1"/>
  <c r="G5" i="97"/>
  <c r="H5" i="97" s="1"/>
  <c r="G6" i="97"/>
  <c r="H6" i="97" s="1"/>
  <c r="G7" i="97"/>
  <c r="G8" i="97"/>
  <c r="G2" i="87"/>
  <c r="H2" i="87" l="1"/>
  <c r="G41" i="87"/>
  <c r="J2" i="87"/>
  <c r="K2" i="87" l="1"/>
  <c r="N2" i="87"/>
  <c r="N41" i="87" s="1"/>
  <c r="H41" i="87"/>
  <c r="L2" i="87"/>
  <c r="AE17" i="85" l="1"/>
  <c r="AE12" i="85"/>
  <c r="AE13" i="85"/>
  <c r="AE15" i="85"/>
  <c r="AE11" i="85"/>
  <c r="AE21" i="85" l="1"/>
  <c r="AE20" i="85"/>
  <c r="AE19" i="85"/>
  <c r="AE16" i="85"/>
  <c r="AE18" i="85"/>
  <c r="AE14" i="85"/>
  <c r="AE22" i="85"/>
  <c r="I3" i="87"/>
  <c r="J3" i="87" s="1"/>
  <c r="K3" i="87" l="1"/>
  <c r="L3" i="87"/>
  <c r="I4" i="87"/>
  <c r="J4" i="87" s="1"/>
  <c r="K4" i="87" l="1"/>
  <c r="M4" i="87" s="1"/>
  <c r="L4" i="87"/>
  <c r="M3" i="87"/>
  <c r="I5" i="87"/>
  <c r="J5" i="87" s="1"/>
  <c r="N4" i="97"/>
  <c r="O4" i="97" s="1"/>
  <c r="N5" i="97"/>
  <c r="N6" i="97"/>
  <c r="N7" i="97"/>
  <c r="N8" i="97"/>
  <c r="N12" i="97"/>
  <c r="J4" i="97"/>
  <c r="J7" i="97"/>
  <c r="J6" i="97"/>
  <c r="J12" i="97"/>
  <c r="N3" i="97"/>
  <c r="G3" i="97"/>
  <c r="H3" i="97" s="1"/>
  <c r="K5" i="87" l="1"/>
  <c r="L5" i="87"/>
  <c r="J3" i="97"/>
  <c r="O3" i="97"/>
  <c r="I6" i="87"/>
  <c r="I7" i="87" s="1"/>
  <c r="O12" i="97"/>
  <c r="O8" i="97"/>
  <c r="J8" i="97"/>
  <c r="O7" i="97"/>
  <c r="O6" i="97"/>
  <c r="J5" i="97"/>
  <c r="O5" i="97"/>
  <c r="J6" i="87" l="1"/>
  <c r="M5" i="87"/>
  <c r="O13" i="97"/>
  <c r="J13" i="97"/>
  <c r="M2" i="87"/>
  <c r="K6" i="87" l="1"/>
  <c r="L6" i="87"/>
  <c r="I8" i="87"/>
  <c r="J7" i="87"/>
  <c r="P6" i="87"/>
  <c r="J8" i="87" l="1"/>
  <c r="I9" i="87"/>
  <c r="I10" i="87" s="1"/>
  <c r="I11" i="87" s="1"/>
  <c r="I12" i="87" s="1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K7" i="87"/>
  <c r="M7" i="87" s="1"/>
  <c r="L7" i="87"/>
  <c r="M6" i="87"/>
  <c r="K8" i="87" l="1"/>
  <c r="M8" i="87" s="1"/>
  <c r="L8" i="87"/>
  <c r="J9" i="87"/>
  <c r="J10" i="87" l="1"/>
  <c r="K9" i="87"/>
  <c r="M9" i="87" s="1"/>
  <c r="L9" i="87"/>
  <c r="L10" i="87" l="1"/>
  <c r="K10" i="87"/>
  <c r="M10" i="87" s="1"/>
  <c r="J11" i="87"/>
  <c r="K11" i="87" l="1"/>
  <c r="M11" i="87" s="1"/>
  <c r="L11" i="87"/>
  <c r="J12" i="87"/>
  <c r="J13" i="87" l="1"/>
  <c r="K12" i="87"/>
  <c r="M12" i="87" s="1"/>
  <c r="L12" i="87"/>
  <c r="J14" i="87" l="1"/>
  <c r="K13" i="87"/>
  <c r="M13" i="87" s="1"/>
  <c r="L13" i="87"/>
  <c r="K14" i="87" l="1"/>
  <c r="M14" i="87" s="1"/>
  <c r="L14" i="87"/>
  <c r="J15" i="87"/>
  <c r="K15" i="87" l="1"/>
  <c r="M15" i="87" s="1"/>
  <c r="L15" i="87"/>
  <c r="J16" i="87"/>
  <c r="L16" i="87" l="1"/>
  <c r="K16" i="87"/>
  <c r="M16" i="87" s="1"/>
  <c r="J17" i="87"/>
  <c r="J18" i="87" l="1"/>
  <c r="K17" i="87"/>
  <c r="M17" i="87" s="1"/>
  <c r="L17" i="87"/>
  <c r="J19" i="87" l="1"/>
  <c r="K18" i="87"/>
  <c r="M18" i="87" s="1"/>
  <c r="L18" i="87"/>
  <c r="J20" i="87" l="1"/>
  <c r="K19" i="87"/>
  <c r="M19" i="87" s="1"/>
  <c r="L19" i="87"/>
  <c r="J21" i="87" l="1"/>
  <c r="L20" i="87"/>
  <c r="K20" i="87"/>
  <c r="M20" i="87" s="1"/>
  <c r="J22" i="87" l="1"/>
  <c r="L21" i="87"/>
  <c r="K21" i="87"/>
  <c r="M21" i="87" s="1"/>
  <c r="K22" i="87" l="1"/>
  <c r="M22" i="87" s="1"/>
  <c r="L22" i="87"/>
  <c r="J23" i="87"/>
  <c r="L23" i="87" l="1"/>
  <c r="K23" i="87"/>
  <c r="M23" i="87" s="1"/>
  <c r="J24" i="87"/>
  <c r="J25" i="87" l="1"/>
  <c r="K24" i="87"/>
  <c r="M24" i="87" s="1"/>
  <c r="L24" i="87"/>
  <c r="J26" i="87" l="1"/>
  <c r="K25" i="87"/>
  <c r="M25" i="87" s="1"/>
  <c r="L25" i="87"/>
  <c r="K26" i="87" l="1"/>
  <c r="M26" i="87" s="1"/>
  <c r="L26" i="87"/>
  <c r="J27" i="87"/>
  <c r="K27" i="87" l="1"/>
  <c r="M27" i="87" s="1"/>
  <c r="L27" i="87"/>
  <c r="J28" i="87"/>
  <c r="J29" i="87" l="1"/>
  <c r="L28" i="87"/>
  <c r="K28" i="87"/>
  <c r="M28" i="87" s="1"/>
  <c r="J30" i="87" l="1"/>
  <c r="K29" i="87"/>
  <c r="M29" i="87" s="1"/>
  <c r="L29" i="87"/>
  <c r="J31" i="87" l="1"/>
  <c r="L30" i="87"/>
  <c r="K30" i="87"/>
  <c r="M30" i="87" s="1"/>
  <c r="L31" i="87" l="1"/>
  <c r="K31" i="87"/>
  <c r="M31" i="87" s="1"/>
  <c r="J32" i="87"/>
  <c r="L32" i="87" l="1"/>
  <c r="K32" i="87"/>
  <c r="M32" i="87" s="1"/>
  <c r="J33" i="87"/>
  <c r="J34" i="87" l="1"/>
  <c r="K33" i="87"/>
  <c r="M33" i="87" s="1"/>
  <c r="L33" i="87"/>
  <c r="K34" i="87" l="1"/>
  <c r="M34" i="87" s="1"/>
  <c r="L34" i="87"/>
  <c r="J35" i="87"/>
  <c r="K35" i="87" l="1"/>
  <c r="M35" i="87" s="1"/>
  <c r="L35" i="87"/>
  <c r="J36" i="87"/>
  <c r="L36" i="87" l="1"/>
  <c r="K36" i="87"/>
  <c r="M36" i="87" s="1"/>
  <c r="J37" i="87"/>
  <c r="K37" i="87" l="1"/>
  <c r="M37" i="87" s="1"/>
  <c r="L37" i="87"/>
  <c r="J38" i="87"/>
  <c r="J40" i="87" l="1"/>
  <c r="J39" i="87"/>
  <c r="K38" i="87"/>
  <c r="M38" i="87" s="1"/>
  <c r="L38" i="87"/>
  <c r="K39" i="87" l="1"/>
  <c r="M39" i="87" s="1"/>
  <c r="L39" i="87"/>
  <c r="J41" i="87"/>
  <c r="K40" i="87"/>
  <c r="L40" i="87"/>
  <c r="L41" i="87" l="1"/>
  <c r="M40" i="87"/>
  <c r="K41" i="87"/>
</calcChain>
</file>

<file path=xl/sharedStrings.xml><?xml version="1.0" encoding="utf-8"?>
<sst xmlns="http://schemas.openxmlformats.org/spreadsheetml/2006/main" count="96" uniqueCount="48">
  <si>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</si>
  <si>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</si>
  <si>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</si>
  <si>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</si>
  <si>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</si>
  <si>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</si>
  <si>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</si>
  <si>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</si>
  <si>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</si>
  <si>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</si>
  <si>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 xml:space="preserve">Built up Area in 
Sq. Ft. 
</t>
  </si>
  <si>
    <t>Sr.No</t>
  </si>
  <si>
    <t>Balc. Area</t>
  </si>
  <si>
    <t>Total Area</t>
  </si>
  <si>
    <t>Area in Sq.ft</t>
  </si>
  <si>
    <t>CA sq.M</t>
  </si>
  <si>
    <t>Total Value</t>
  </si>
  <si>
    <t>Final Rate</t>
  </si>
  <si>
    <t>Avg</t>
  </si>
  <si>
    <t xml:space="preserve"> Comp.</t>
  </si>
  <si>
    <t xml:space="preserve">As per Approved Plan / RERA Carpet Area in 
Sq. Ft.                      
</t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</si>
  <si>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</si>
  <si>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Open Bal</t>
  </si>
  <si>
    <t>Tot CA</t>
  </si>
  <si>
    <t xml:space="preserve">Realizable Value /                   Fair Market Value                        as on date in ₹
</t>
  </si>
  <si>
    <t xml:space="preserve">Final Realizable Value after completion of flat                           (Including Car parking, GST &amp; Other Charges) in ₹
</t>
  </si>
  <si>
    <t xml:space="preserve">Total Area in 
Sq. Ft.                      
</t>
  </si>
  <si>
    <t>Flat</t>
  </si>
  <si>
    <t>Comp.</t>
  </si>
  <si>
    <t>DV</t>
  </si>
  <si>
    <t>1st Flr</t>
  </si>
  <si>
    <t>Encl. Bal</t>
  </si>
  <si>
    <t>N. Terr</t>
  </si>
  <si>
    <t>2nd to 12th Flr</t>
  </si>
  <si>
    <t>13th Flr</t>
  </si>
  <si>
    <t>14th Flr</t>
  </si>
  <si>
    <t>3 BHK</t>
  </si>
  <si>
    <t>3.5 BHK</t>
  </si>
  <si>
    <t>2 BHK</t>
  </si>
  <si>
    <t xml:space="preserve"> Other Area (Encl. Balcony + Open Balcony + N. Terrace                  in 
Sq. Ft.                      
</t>
  </si>
  <si>
    <t>Tot Other area</t>
  </si>
  <si>
    <t>Tot CA Rate</t>
  </si>
  <si>
    <t>CA Rate</t>
  </si>
  <si>
    <t>Nearby</t>
  </si>
  <si>
    <r>
      <t xml:space="preserve">Rate per 
Sq. ft. on Total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</si>
  <si>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</si>
  <si>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</si>
  <si>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t xml:space="preserve">                                               1 BHK - 25                                          3 BHK - 02                           3.5 BHK - 12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</si>
</sst>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2"/>
      <color rgb="FFFF0000"/>
      <name val="Arial Narrow"/>
      <family val="2"/>
    </font>
    <font>
      <sz val="11"/>
      <color rgb="FF333333"/>
      <name val="Arial Narrow"/>
      <family val="2"/>
    </font>
    <font>
      <b/>
      <sz val="11"/>
      <color rgb="FFFFFFFF"/>
      <name val="Arial Narrow"/>
      <family val="2"/>
    </font>
    <font>
      <sz val="10"/>
      <color rgb="FF333333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rgb="FF000000"/>
      <name val="Arial"/>
      <family val="2"/>
    </font>
    <font>
      <sz val="10"/>
      <color rgb="FF000000"/>
      <name val="Arial Narrow"/>
      <family val="2"/>
    </font>
    <font>
      <b/>
      <sz val="12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 Narrow"/>
      <family val="2"/>
    </font>
    <font>
      <sz val="11"/>
      <color rgb="FF000000"/>
      <name val="Arial Narrow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3F3F3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medium">
        <color rgb="FFE9E9E9"/>
      </left>
      <right style="medium">
        <color rgb="FFE9E9E9"/>
      </right>
      <top/>
      <bottom style="medium">
        <color rgb="FFE9E9E9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22" fillId="0" borderId="0" applyBorder="0" applyProtection="0"/>
    <xf numFmtId="166" fontId="23" fillId="0" borderId="0" applyFont="0" applyBorder="0" applyProtection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2" fillId="0" borderId="0" xfId="0" applyFont="1"/>
    <xf numFmtId="1" fontId="0" fillId="0" borderId="0" xfId="0" applyNumberFormat="1"/>
    <xf numFmtId="0" fontId="2" fillId="0" borderId="0" xfId="0" applyFont="1" applyAlignment="1">
      <alignment horizontal="center" vertical="center"/>
    </xf>
    <xf numFmtId="1" fontId="10" fillId="0" borderId="0" xfId="0" applyNumberFormat="1" applyFont="1"/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43" fontId="16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left"/>
    </xf>
    <xf numFmtId="1" fontId="14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43" fontId="15" fillId="0" borderId="0" xfId="1" applyFont="1" applyAlignment="1">
      <alignment horizontal="center" vertical="center"/>
    </xf>
    <xf numFmtId="43" fontId="15" fillId="0" borderId="0" xfId="0" applyNumberFormat="1" applyFont="1" applyAlignment="1">
      <alignment horizontal="center" vertical="center"/>
    </xf>
    <xf numFmtId="43" fontId="14" fillId="0" borderId="1" xfId="0" applyNumberFormat="1" applyFont="1" applyBorder="1" applyAlignment="1">
      <alignment horizontal="center" vertical="center"/>
    </xf>
    <xf numFmtId="43" fontId="14" fillId="0" borderId="2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43" fontId="15" fillId="0" borderId="1" xfId="0" applyNumberFormat="1" applyFont="1" applyBorder="1" applyAlignment="1">
      <alignment horizontal="center" vertical="center"/>
    </xf>
    <xf numFmtId="43" fontId="15" fillId="3" borderId="7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15" fillId="0" borderId="1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9" fillId="0" borderId="0" xfId="0" applyFont="1"/>
    <xf numFmtId="0" fontId="7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7" fillId="4" borderId="8" xfId="0" applyFont="1" applyFill="1" applyBorder="1" applyAlignment="1">
      <alignment horizontal="center" vertical="top" wrapText="1"/>
    </xf>
    <xf numFmtId="0" fontId="28" fillId="4" borderId="8" xfId="0" applyFont="1" applyFill="1" applyBorder="1" applyAlignment="1">
      <alignment horizontal="center" wrapText="1"/>
    </xf>
    <xf numFmtId="0" fontId="29" fillId="5" borderId="8" xfId="0" applyFont="1" applyFill="1" applyBorder="1" applyAlignment="1">
      <alignment horizontal="center" wrapText="1"/>
    </xf>
    <xf numFmtId="0" fontId="30" fillId="4" borderId="8" xfId="0" applyFont="1" applyFill="1" applyBorder="1" applyAlignment="1">
      <alignment horizontal="center" vertical="top" wrapText="1"/>
    </xf>
    <xf numFmtId="1" fontId="13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2" borderId="8" xfId="0" applyFont="1" applyFill="1" applyBorder="1" applyAlignment="1">
      <alignment horizontal="center" wrapText="1"/>
    </xf>
    <xf numFmtId="1" fontId="32" fillId="0" borderId="0" xfId="0" applyNumberFormat="1" applyFont="1" applyAlignment="1">
      <alignment horizontal="center" vertical="center"/>
    </xf>
    <xf numFmtId="0" fontId="29" fillId="2" borderId="9" xfId="0" applyFont="1" applyFill="1" applyBorder="1" applyAlignment="1">
      <alignment horizontal="center" wrapText="1"/>
    </xf>
    <xf numFmtId="0" fontId="29" fillId="6" borderId="9" xfId="0" applyFont="1" applyFill="1" applyBorder="1" applyAlignment="1">
      <alignment horizontal="center" wrapText="1"/>
    </xf>
    <xf numFmtId="0" fontId="31" fillId="7" borderId="0" xfId="0" applyFont="1" applyFill="1" applyAlignment="1">
      <alignment horizontal="center" vertical="center"/>
    </xf>
    <xf numFmtId="1" fontId="31" fillId="7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" fontId="24" fillId="0" borderId="0" xfId="0" applyNumberFormat="1" applyFont="1" applyAlignment="1">
      <alignment horizontal="center" vertical="center"/>
    </xf>
    <xf numFmtId="16" fontId="5" fillId="0" borderId="0" xfId="0" applyNumberFormat="1" applyFont="1" applyAlignment="1">
      <alignment horizontal="center" vertical="center"/>
    </xf>
    <xf numFmtId="1" fontId="6" fillId="7" borderId="0" xfId="0" applyNumberFormat="1" applyFont="1" applyFill="1" applyAlignment="1">
      <alignment horizontal="center" vertical="center"/>
    </xf>
    <xf numFmtId="4" fontId="0" fillId="0" borderId="0" xfId="0" applyNumberFormat="1"/>
    <xf numFmtId="0" fontId="15" fillId="3" borderId="7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/>
    </xf>
    <xf numFmtId="1" fontId="13" fillId="0" borderId="1" xfId="0" applyNumberFormat="1" applyFont="1" applyFill="1" applyBorder="1" applyAlignment="1">
      <alignment horizontal="center" vertical="center"/>
    </xf>
    <xf numFmtId="164" fontId="13" fillId="0" borderId="1" xfId="1" applyNumberFormat="1" applyFont="1" applyFill="1" applyBorder="1" applyAlignment="1">
      <alignment horizontal="left"/>
    </xf>
    <xf numFmtId="164" fontId="13" fillId="0" borderId="1" xfId="1" applyNumberFormat="1" applyFont="1" applyFill="1" applyBorder="1" applyAlignment="1">
      <alignment horizontal="center"/>
    </xf>
    <xf numFmtId="164" fontId="13" fillId="0" borderId="1" xfId="1" applyNumberFormat="1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/>
    </xf>
    <xf numFmtId="164" fontId="31" fillId="0" borderId="1" xfId="1" applyNumberFormat="1" applyFont="1" applyFill="1" applyBorder="1" applyAlignment="1">
      <alignment horizontal="left"/>
    </xf>
    <xf numFmtId="164" fontId="31" fillId="0" borderId="1" xfId="1" applyNumberFormat="1" applyFont="1" applyFill="1" applyBorder="1" applyAlignment="1">
      <alignment horizontal="center"/>
    </xf>
    <xf numFmtId="43" fontId="31" fillId="0" borderId="1" xfId="1" applyFont="1" applyFill="1" applyBorder="1" applyAlignment="1">
      <alignment horizontal="center" vertical="top" wrapText="1"/>
    </xf>
    <xf numFmtId="0" fontId="6" fillId="0" borderId="0" xfId="0" applyFont="1"/>
    <xf numFmtId="2" fontId="6" fillId="0" borderId="0" xfId="0" applyNumberFormat="1" applyFont="1"/>
    <xf numFmtId="0" fontId="33" fillId="0" borderId="0" xfId="0" applyFont="1"/>
    <xf numFmtId="43" fontId="33" fillId="0" borderId="0" xfId="1" applyFont="1" applyFill="1"/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43" fontId="21" fillId="0" borderId="0" xfId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3" fontId="21" fillId="0" borderId="0" xfId="1" applyFont="1" applyAlignment="1">
      <alignment horizontal="center" vertical="center"/>
    </xf>
  </cellXfs>
  <cellStyles count="7">
    <cellStyle name="Comma" xfId="1" builtinId="3"/>
    <cellStyle name="Comma 2" xfId="3" xr:uid="{00000000-0005-0000-0000-000001000000}"/>
    <cellStyle name="Comma 3" xfId="5" xr:uid="{6F3278CE-B968-476E-AE0B-56A9D095242A}"/>
    <cellStyle name="Comma 4" xfId="6" xr:uid="{89D41C42-A5EA-41EE-9920-DB38F4911593}"/>
    <cellStyle name="Normal" xfId="0" builtinId="0"/>
    <cellStyle name="Normal 2" xfId="2" xr:uid="{00000000-0005-0000-0000-000003000000}"/>
    <cellStyle name="Normal 3" xfId="4" xr:uid="{49F60C21-2E3B-4AB3-93FB-05273A03E9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85396</xdr:colOff>
      <xdr:row>0</xdr:row>
      <xdr:rowOff>0</xdr:rowOff>
    </xdr:from>
    <xdr:to>
      <xdr:col>24</xdr:col>
      <xdr:colOff>124432</xdr:colOff>
      <xdr:row>21</xdr:row>
      <xdr:rowOff>133640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6FEBA7-8E5E-5368-55A6-1EADB19C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7999" y="0"/>
          <a:ext cx="6706536" cy="4429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496645</xdr:colOff>
      <xdr:row>46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8079E-2F74-C946-C4F7-1D1855A5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640645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38100</xdr:rowOff>
    </xdr:from>
    <xdr:to>
      <xdr:col>9</xdr:col>
      <xdr:colOff>571500</xdr:colOff>
      <xdr:row>41</xdr:row>
      <xdr:rowOff>95250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85CAADEF-59C5-447F-160F-16388C03C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100"/>
          <a:ext cx="5743575" cy="78676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46</xdr:row>
      <xdr:rowOff>180975</xdr:rowOff>
    </xdr:from>
    <xdr:to>
      <xdr:col>9</xdr:col>
      <xdr:colOff>533400</xdr:colOff>
      <xdr:row>63</xdr:row>
      <xdr:rowOff>85725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108A0424-0153-05C5-0A28-7E206C985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51"/>
        <a:stretch>
          <a:fillRect/>
        </a:stretch>
      </xdr:blipFill>
      <xdr:spPr bwMode="auto">
        <a:xfrm>
          <a:off x="295275" y="8943975"/>
          <a:ext cx="5724525" cy="3143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64</xdr:row>
      <xdr:rowOff>0</xdr:rowOff>
    </xdr:from>
    <xdr:to>
      <xdr:col>9</xdr:col>
      <xdr:colOff>523875</xdr:colOff>
      <xdr:row>81</xdr:row>
      <xdr:rowOff>123825</xdr:rowOff>
    </xdr:to>
    <xdr:pic>
      <xdr:nvPicPr>
        <xdr:cNvPr id="4" name="Picture 18">
          <a:extLst>
            <a:ext uri="{FF2B5EF4-FFF2-40B4-BE49-F238E27FC236}">
              <a16:creationId xmlns:a16="http://schemas.microsoft.com/office/drawing/2014/main" id="{35213A1B-BBF1-61BF-F3F5-782573481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192000"/>
          <a:ext cx="5734050" cy="3362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84</xdr:row>
      <xdr:rowOff>161925</xdr:rowOff>
    </xdr:from>
    <xdr:to>
      <xdr:col>10</xdr:col>
      <xdr:colOff>438150</xdr:colOff>
      <xdr:row>114</xdr:row>
      <xdr:rowOff>66675</xdr:rowOff>
    </xdr:to>
    <xdr:pic>
      <xdr:nvPicPr>
        <xdr:cNvPr id="5" name="Picture 19">
          <a:extLst>
            <a:ext uri="{FF2B5EF4-FFF2-40B4-BE49-F238E27FC236}">
              <a16:creationId xmlns:a16="http://schemas.microsoft.com/office/drawing/2014/main" id="{25A2BAD8-AEFB-F002-A9F4-B587932D5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63925"/>
          <a:ext cx="5734050" cy="56197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117</xdr:row>
      <xdr:rowOff>95250</xdr:rowOff>
    </xdr:from>
    <xdr:to>
      <xdr:col>15</xdr:col>
      <xdr:colOff>325077</xdr:colOff>
      <xdr:row>160</xdr:row>
      <xdr:rowOff>163078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072ABF-6F4E-595C-2734-5F725762E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5" y="22383750"/>
          <a:ext cx="8792802" cy="8259328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163</xdr:row>
      <xdr:rowOff>142875</xdr:rowOff>
    </xdr:from>
    <xdr:to>
      <xdr:col>10</xdr:col>
      <xdr:colOff>485775</xdr:colOff>
      <xdr:row>183</xdr:row>
      <xdr:rowOff>28575</xdr:rowOff>
    </xdr:to>
    <xdr:pic>
      <xdr:nvPicPr>
        <xdr:cNvPr id="7" name="Picture 15">
          <a:extLst>
            <a:ext uri="{FF2B5EF4-FFF2-40B4-BE49-F238E27FC236}">
              <a16:creationId xmlns:a16="http://schemas.microsoft.com/office/drawing/2014/main" id="{9054516D-65E9-CE88-8EE3-F2BEEAF1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1"/>
        <a:stretch>
          <a:fillRect/>
        </a:stretch>
      </xdr:blipFill>
      <xdr:spPr bwMode="auto">
        <a:xfrm>
          <a:off x="857250" y="31194375"/>
          <a:ext cx="5724525" cy="3695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183</xdr:row>
      <xdr:rowOff>104775</xdr:rowOff>
    </xdr:from>
    <xdr:to>
      <xdr:col>10</xdr:col>
      <xdr:colOff>485775</xdr:colOff>
      <xdr:row>203</xdr:row>
      <xdr:rowOff>95250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AFECFD1A-FB30-930D-82FE-7E933A66C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34"/>
        <a:stretch>
          <a:fillRect/>
        </a:stretch>
      </xdr:blipFill>
      <xdr:spPr bwMode="auto">
        <a:xfrm>
          <a:off x="857250" y="34966275"/>
          <a:ext cx="5724525" cy="3800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zoomScale="160" zoomScaleNormal="160" workbookViewId="0">
      <selection activeCell="N40" sqref="N40"/>
    </sheetView>
  </sheetViews>
  <sheetFormatPr defaultRowHeight="15"/>
  <cols>
    <col min="1" max="1" width="4" style="89" customWidth="1"/>
    <col min="2" max="3" width="5.140625" style="30" customWidth="1"/>
    <col min="4" max="4" width="6.7109375" style="89" customWidth="1"/>
    <col min="5" max="6" width="6.7109375" style="90" customWidth="1"/>
    <col min="7" max="7" width="5.5703125" style="90" customWidth="1"/>
    <col min="8" max="8" width="7" style="91" customWidth="1"/>
    <col min="9" max="9" width="7.140625" style="91" customWidth="1"/>
    <col min="10" max="10" width="10.42578125" style="91" customWidth="1"/>
    <col min="11" max="11" width="9.85546875" style="91" customWidth="1"/>
    <col min="12" max="12" width="10.5703125" style="91" customWidth="1"/>
    <col min="13" max="13" width="7.7109375" style="92" customWidth="1"/>
    <col min="14" max="14" width="10.42578125" style="91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19" ht="70.5" customHeight="1">
      <c r="A1" s="68" t="s">
        <v>1</v>
      </c>
      <c r="B1" s="68" t="s">
        <v>0</v>
      </c>
      <c r="C1" s="69" t="s">
        <v>2</v>
      </c>
      <c r="D1" s="69" t="s">
        <v>19</v>
      </c>
      <c r="E1" s="69" t="s">
        <v>20</v>
      </c>
      <c r="F1" s="69" t="s">
        <v>39</v>
      </c>
      <c r="G1" s="69" t="s">
        <v>26</v>
      </c>
      <c r="H1" s="69" t="s">
        <v>10</v>
      </c>
      <c r="I1" s="68" t="s">
        <v>44</v>
      </c>
      <c r="J1" s="45" t="s">
        <v>24</v>
      </c>
      <c r="K1" s="45" t="s">
        <v>25</v>
      </c>
      <c r="L1" s="70" t="s">
        <v>45</v>
      </c>
      <c r="M1" s="71" t="s">
        <v>46</v>
      </c>
      <c r="N1" s="72" t="s">
        <v>21</v>
      </c>
    </row>
    <row r="2" spans="1:19">
      <c r="A2" s="73">
        <v>1</v>
      </c>
      <c r="B2" s="74">
        <v>101</v>
      </c>
      <c r="C2" s="75">
        <v>1</v>
      </c>
      <c r="D2" s="76" t="s">
        <v>37</v>
      </c>
      <c r="E2" s="74">
        <v>851</v>
      </c>
      <c r="F2" s="74">
        <v>322</v>
      </c>
      <c r="G2" s="74">
        <f>E2+F2</f>
        <v>1173</v>
      </c>
      <c r="H2" s="75">
        <f>G2*1.1</f>
        <v>1290.3000000000002</v>
      </c>
      <c r="I2" s="73">
        <v>16300</v>
      </c>
      <c r="J2" s="77">
        <f>G2*I2</f>
        <v>19119900</v>
      </c>
      <c r="K2" s="78">
        <f>ROUND(J2*1.1,0)</f>
        <v>21031890</v>
      </c>
      <c r="L2" s="78">
        <f>J2*0.8</f>
        <v>15295920</v>
      </c>
      <c r="M2" s="79">
        <f t="shared" ref="M2" si="0">MROUND((K2*0.025/12),500)</f>
        <v>44000</v>
      </c>
      <c r="N2" s="78">
        <f>H2*2600</f>
        <v>3354780.0000000005</v>
      </c>
      <c r="O2" s="5"/>
      <c r="P2" s="6"/>
      <c r="R2" s="2"/>
      <c r="S2" s="2"/>
    </row>
    <row r="3" spans="1:19">
      <c r="A3" s="73">
        <v>2</v>
      </c>
      <c r="B3" s="74">
        <v>102</v>
      </c>
      <c r="C3" s="75">
        <v>1</v>
      </c>
      <c r="D3" s="76" t="s">
        <v>38</v>
      </c>
      <c r="E3" s="74">
        <v>522</v>
      </c>
      <c r="F3" s="74">
        <v>227</v>
      </c>
      <c r="G3" s="74">
        <f t="shared" ref="G3:G40" si="1">E3+F3</f>
        <v>749</v>
      </c>
      <c r="H3" s="75">
        <f t="shared" ref="H3:H40" si="2">G3*1.1</f>
        <v>823.90000000000009</v>
      </c>
      <c r="I3" s="73">
        <f t="shared" ref="I3" si="3">I2</f>
        <v>16300</v>
      </c>
      <c r="J3" s="77">
        <f t="shared" ref="J3:J40" si="4">G3*I3</f>
        <v>12208700</v>
      </c>
      <c r="K3" s="78">
        <f t="shared" ref="K3:K40" si="5">ROUND(J3*1.1,0)</f>
        <v>13429570</v>
      </c>
      <c r="L3" s="78">
        <f t="shared" ref="L3:L40" si="6">J3*0.8</f>
        <v>9766960</v>
      </c>
      <c r="M3" s="79">
        <f t="shared" ref="M3:M40" si="7">MROUND((K3*0.025/12),500)</f>
        <v>28000</v>
      </c>
      <c r="N3" s="78">
        <f t="shared" ref="N3:N40" si="8">H3*2600</f>
        <v>2142140.0000000005</v>
      </c>
      <c r="O3" s="5"/>
      <c r="P3" s="6"/>
      <c r="R3" s="2"/>
      <c r="S3" s="2"/>
    </row>
    <row r="4" spans="1:19">
      <c r="A4" s="73">
        <v>3</v>
      </c>
      <c r="B4" s="74">
        <v>201</v>
      </c>
      <c r="C4" s="75">
        <v>2</v>
      </c>
      <c r="D4" s="76" t="s">
        <v>37</v>
      </c>
      <c r="E4" s="74">
        <v>850</v>
      </c>
      <c r="F4" s="74">
        <v>304</v>
      </c>
      <c r="G4" s="74">
        <f t="shared" si="1"/>
        <v>1154</v>
      </c>
      <c r="H4" s="75">
        <f t="shared" si="2"/>
        <v>1269.4000000000001</v>
      </c>
      <c r="I4" s="73">
        <f t="shared" ref="I4:I40" si="9">I3</f>
        <v>16300</v>
      </c>
      <c r="J4" s="77">
        <f t="shared" si="4"/>
        <v>18810200</v>
      </c>
      <c r="K4" s="78">
        <f t="shared" si="5"/>
        <v>20691220</v>
      </c>
      <c r="L4" s="78">
        <f t="shared" si="6"/>
        <v>15048160</v>
      </c>
      <c r="M4" s="79">
        <f t="shared" si="7"/>
        <v>43000</v>
      </c>
      <c r="N4" s="78">
        <f t="shared" si="8"/>
        <v>3300440.0000000005</v>
      </c>
      <c r="O4" s="5"/>
      <c r="P4" s="6"/>
      <c r="R4" s="2"/>
      <c r="S4" s="2"/>
    </row>
    <row r="5" spans="1:19">
      <c r="A5" s="73">
        <v>4</v>
      </c>
      <c r="B5" s="74">
        <v>202</v>
      </c>
      <c r="C5" s="75">
        <v>2</v>
      </c>
      <c r="D5" s="74" t="s">
        <v>38</v>
      </c>
      <c r="E5" s="74">
        <v>522</v>
      </c>
      <c r="F5" s="74">
        <v>189</v>
      </c>
      <c r="G5" s="74">
        <f t="shared" si="1"/>
        <v>711</v>
      </c>
      <c r="H5" s="75">
        <f t="shared" si="2"/>
        <v>782.1</v>
      </c>
      <c r="I5" s="73">
        <f t="shared" si="9"/>
        <v>16300</v>
      </c>
      <c r="J5" s="77">
        <f t="shared" si="4"/>
        <v>11589300</v>
      </c>
      <c r="K5" s="78">
        <f t="shared" si="5"/>
        <v>12748230</v>
      </c>
      <c r="L5" s="78">
        <f t="shared" si="6"/>
        <v>9271440</v>
      </c>
      <c r="M5" s="79">
        <f t="shared" si="7"/>
        <v>26500</v>
      </c>
      <c r="N5" s="78">
        <f t="shared" si="8"/>
        <v>2033460</v>
      </c>
      <c r="O5" s="5"/>
      <c r="P5" s="6"/>
      <c r="R5" s="2"/>
      <c r="S5" s="2"/>
    </row>
    <row r="6" spans="1:19">
      <c r="A6" s="73">
        <v>5</v>
      </c>
      <c r="B6" s="74">
        <v>203</v>
      </c>
      <c r="C6" s="75">
        <v>2</v>
      </c>
      <c r="D6" s="80" t="s">
        <v>38</v>
      </c>
      <c r="E6" s="74">
        <v>685</v>
      </c>
      <c r="F6" s="74">
        <v>125</v>
      </c>
      <c r="G6" s="74">
        <f t="shared" si="1"/>
        <v>810</v>
      </c>
      <c r="H6" s="75">
        <f t="shared" si="2"/>
        <v>891.00000000000011</v>
      </c>
      <c r="I6" s="73">
        <f t="shared" si="9"/>
        <v>16300</v>
      </c>
      <c r="J6" s="77">
        <f t="shared" si="4"/>
        <v>13203000</v>
      </c>
      <c r="K6" s="78">
        <f t="shared" si="5"/>
        <v>14523300</v>
      </c>
      <c r="L6" s="78">
        <f t="shared" si="6"/>
        <v>10562400</v>
      </c>
      <c r="M6" s="79">
        <f t="shared" si="7"/>
        <v>30500</v>
      </c>
      <c r="N6" s="78">
        <f t="shared" si="8"/>
        <v>2316600.0000000005</v>
      </c>
      <c r="O6" s="5"/>
      <c r="P6" s="6">
        <f>J6/H6</f>
        <v>14818.181818181816</v>
      </c>
      <c r="R6" s="2"/>
      <c r="S6" s="2"/>
    </row>
    <row r="7" spans="1:19">
      <c r="A7" s="73">
        <v>6</v>
      </c>
      <c r="B7" s="74">
        <v>301</v>
      </c>
      <c r="C7" s="75">
        <v>3</v>
      </c>
      <c r="D7" s="74" t="s">
        <v>37</v>
      </c>
      <c r="E7" s="74">
        <v>850</v>
      </c>
      <c r="F7" s="74">
        <v>304</v>
      </c>
      <c r="G7" s="74">
        <f t="shared" si="1"/>
        <v>1154</v>
      </c>
      <c r="H7" s="75">
        <f t="shared" si="2"/>
        <v>1269.4000000000001</v>
      </c>
      <c r="I7" s="73">
        <f>I6+40</f>
        <v>16340</v>
      </c>
      <c r="J7" s="77">
        <f t="shared" si="4"/>
        <v>18856360</v>
      </c>
      <c r="K7" s="78">
        <f t="shared" si="5"/>
        <v>20741996</v>
      </c>
      <c r="L7" s="78">
        <f t="shared" si="6"/>
        <v>15085088</v>
      </c>
      <c r="M7" s="79">
        <f t="shared" si="7"/>
        <v>43000</v>
      </c>
      <c r="N7" s="78">
        <f t="shared" si="8"/>
        <v>3300440.0000000005</v>
      </c>
      <c r="O7" s="5"/>
      <c r="P7" s="6"/>
      <c r="R7" s="2"/>
      <c r="S7" s="2"/>
    </row>
    <row r="8" spans="1:19">
      <c r="A8" s="73">
        <v>7</v>
      </c>
      <c r="B8" s="74">
        <v>302</v>
      </c>
      <c r="C8" s="75">
        <v>3</v>
      </c>
      <c r="D8" s="74" t="s">
        <v>38</v>
      </c>
      <c r="E8" s="74">
        <v>522</v>
      </c>
      <c r="F8" s="74">
        <v>189</v>
      </c>
      <c r="G8" s="74">
        <f t="shared" si="1"/>
        <v>711</v>
      </c>
      <c r="H8" s="75">
        <f t="shared" si="2"/>
        <v>782.1</v>
      </c>
      <c r="I8" s="73">
        <f t="shared" si="9"/>
        <v>16340</v>
      </c>
      <c r="J8" s="77">
        <f t="shared" si="4"/>
        <v>11617740</v>
      </c>
      <c r="K8" s="78">
        <f t="shared" si="5"/>
        <v>12779514</v>
      </c>
      <c r="L8" s="78">
        <f t="shared" si="6"/>
        <v>9294192</v>
      </c>
      <c r="M8" s="79">
        <f t="shared" si="7"/>
        <v>26500</v>
      </c>
      <c r="N8" s="78">
        <f t="shared" si="8"/>
        <v>2033460</v>
      </c>
      <c r="O8" s="5"/>
      <c r="P8" s="6"/>
      <c r="R8" s="2"/>
      <c r="S8" s="2"/>
    </row>
    <row r="9" spans="1:19">
      <c r="A9" s="73">
        <v>8</v>
      </c>
      <c r="B9" s="74">
        <v>303</v>
      </c>
      <c r="C9" s="75">
        <v>3</v>
      </c>
      <c r="D9" s="80" t="s">
        <v>38</v>
      </c>
      <c r="E9" s="74">
        <v>685</v>
      </c>
      <c r="F9" s="74">
        <v>125</v>
      </c>
      <c r="G9" s="74">
        <f t="shared" si="1"/>
        <v>810</v>
      </c>
      <c r="H9" s="75">
        <f t="shared" si="2"/>
        <v>891.00000000000011</v>
      </c>
      <c r="I9" s="73">
        <f t="shared" si="9"/>
        <v>16340</v>
      </c>
      <c r="J9" s="77">
        <f t="shared" si="4"/>
        <v>13235400</v>
      </c>
      <c r="K9" s="78">
        <f t="shared" si="5"/>
        <v>14558940</v>
      </c>
      <c r="L9" s="78">
        <f t="shared" si="6"/>
        <v>10588320</v>
      </c>
      <c r="M9" s="79">
        <f t="shared" si="7"/>
        <v>30500</v>
      </c>
      <c r="N9" s="78">
        <f t="shared" si="8"/>
        <v>2316600.0000000005</v>
      </c>
      <c r="O9" s="5"/>
      <c r="P9" s="6"/>
      <c r="R9" s="2"/>
      <c r="S9" s="2"/>
    </row>
    <row r="10" spans="1:19">
      <c r="A10" s="73">
        <v>9</v>
      </c>
      <c r="B10" s="74">
        <v>401</v>
      </c>
      <c r="C10" s="75">
        <v>4</v>
      </c>
      <c r="D10" s="74" t="s">
        <v>37</v>
      </c>
      <c r="E10" s="74">
        <v>850</v>
      </c>
      <c r="F10" s="74">
        <v>304</v>
      </c>
      <c r="G10" s="74">
        <f t="shared" si="1"/>
        <v>1154</v>
      </c>
      <c r="H10" s="75">
        <f t="shared" si="2"/>
        <v>1269.4000000000001</v>
      </c>
      <c r="I10" s="73">
        <f>I9+40</f>
        <v>16380</v>
      </c>
      <c r="J10" s="77">
        <f t="shared" si="4"/>
        <v>18902520</v>
      </c>
      <c r="K10" s="78">
        <f t="shared" si="5"/>
        <v>20792772</v>
      </c>
      <c r="L10" s="78">
        <f t="shared" si="6"/>
        <v>15122016</v>
      </c>
      <c r="M10" s="79">
        <f t="shared" si="7"/>
        <v>43500</v>
      </c>
      <c r="N10" s="78">
        <f t="shared" si="8"/>
        <v>3300440.0000000005</v>
      </c>
      <c r="O10" s="5"/>
      <c r="P10" s="6"/>
      <c r="R10" s="2"/>
      <c r="S10" s="2"/>
    </row>
    <row r="11" spans="1:19">
      <c r="A11" s="73">
        <v>10</v>
      </c>
      <c r="B11" s="74">
        <v>402</v>
      </c>
      <c r="C11" s="75">
        <v>4</v>
      </c>
      <c r="D11" s="74" t="s">
        <v>38</v>
      </c>
      <c r="E11" s="74">
        <v>522</v>
      </c>
      <c r="F11" s="74">
        <v>189</v>
      </c>
      <c r="G11" s="74">
        <f t="shared" si="1"/>
        <v>711</v>
      </c>
      <c r="H11" s="75">
        <f t="shared" si="2"/>
        <v>782.1</v>
      </c>
      <c r="I11" s="73">
        <f t="shared" si="9"/>
        <v>16380</v>
      </c>
      <c r="J11" s="77">
        <f t="shared" si="4"/>
        <v>11646180</v>
      </c>
      <c r="K11" s="78">
        <f t="shared" si="5"/>
        <v>12810798</v>
      </c>
      <c r="L11" s="78">
        <f t="shared" si="6"/>
        <v>9316944</v>
      </c>
      <c r="M11" s="79">
        <f t="shared" si="7"/>
        <v>26500</v>
      </c>
      <c r="N11" s="78">
        <f t="shared" si="8"/>
        <v>2033460</v>
      </c>
      <c r="O11" s="5"/>
      <c r="P11" s="6"/>
      <c r="R11" s="2"/>
      <c r="S11" s="2"/>
    </row>
    <row r="12" spans="1:19">
      <c r="A12" s="73">
        <v>11</v>
      </c>
      <c r="B12" s="74">
        <v>403</v>
      </c>
      <c r="C12" s="75">
        <v>4</v>
      </c>
      <c r="D12" s="80" t="s">
        <v>38</v>
      </c>
      <c r="E12" s="74">
        <v>685</v>
      </c>
      <c r="F12" s="74">
        <v>125</v>
      </c>
      <c r="G12" s="74">
        <f t="shared" si="1"/>
        <v>810</v>
      </c>
      <c r="H12" s="75">
        <f t="shared" si="2"/>
        <v>891.00000000000011</v>
      </c>
      <c r="I12" s="73">
        <f t="shared" si="9"/>
        <v>16380</v>
      </c>
      <c r="J12" s="77">
        <f t="shared" si="4"/>
        <v>13267800</v>
      </c>
      <c r="K12" s="78">
        <f t="shared" si="5"/>
        <v>14594580</v>
      </c>
      <c r="L12" s="78">
        <f t="shared" si="6"/>
        <v>10614240</v>
      </c>
      <c r="M12" s="79">
        <f t="shared" si="7"/>
        <v>30500</v>
      </c>
      <c r="N12" s="78">
        <f t="shared" si="8"/>
        <v>2316600.0000000005</v>
      </c>
      <c r="O12" s="5"/>
      <c r="P12" s="6"/>
      <c r="R12" s="2"/>
      <c r="S12" s="2"/>
    </row>
    <row r="13" spans="1:19">
      <c r="A13" s="73">
        <v>12</v>
      </c>
      <c r="B13" s="74">
        <v>501</v>
      </c>
      <c r="C13" s="75">
        <v>5</v>
      </c>
      <c r="D13" s="74" t="s">
        <v>37</v>
      </c>
      <c r="E13" s="74">
        <v>850</v>
      </c>
      <c r="F13" s="74">
        <v>304</v>
      </c>
      <c r="G13" s="74">
        <f t="shared" si="1"/>
        <v>1154</v>
      </c>
      <c r="H13" s="75">
        <f t="shared" si="2"/>
        <v>1269.4000000000001</v>
      </c>
      <c r="I13" s="73">
        <f>I12+40</f>
        <v>16420</v>
      </c>
      <c r="J13" s="77">
        <f t="shared" si="4"/>
        <v>18948680</v>
      </c>
      <c r="K13" s="78">
        <f t="shared" si="5"/>
        <v>20843548</v>
      </c>
      <c r="L13" s="78">
        <f t="shared" si="6"/>
        <v>15158944</v>
      </c>
      <c r="M13" s="79">
        <f t="shared" si="7"/>
        <v>43500</v>
      </c>
      <c r="N13" s="78">
        <f t="shared" si="8"/>
        <v>3300440.0000000005</v>
      </c>
      <c r="O13" s="5"/>
      <c r="P13" s="6"/>
      <c r="R13" s="2"/>
      <c r="S13" s="2"/>
    </row>
    <row r="14" spans="1:19">
      <c r="A14" s="73">
        <v>13</v>
      </c>
      <c r="B14" s="74">
        <v>502</v>
      </c>
      <c r="C14" s="75">
        <v>5</v>
      </c>
      <c r="D14" s="74" t="s">
        <v>38</v>
      </c>
      <c r="E14" s="74">
        <v>522</v>
      </c>
      <c r="F14" s="74">
        <v>189</v>
      </c>
      <c r="G14" s="74">
        <f t="shared" si="1"/>
        <v>711</v>
      </c>
      <c r="H14" s="75">
        <f t="shared" si="2"/>
        <v>782.1</v>
      </c>
      <c r="I14" s="73">
        <f t="shared" si="9"/>
        <v>16420</v>
      </c>
      <c r="J14" s="77">
        <f t="shared" si="4"/>
        <v>11674620</v>
      </c>
      <c r="K14" s="78">
        <f t="shared" si="5"/>
        <v>12842082</v>
      </c>
      <c r="L14" s="78">
        <f t="shared" si="6"/>
        <v>9339696</v>
      </c>
      <c r="M14" s="79">
        <f t="shared" si="7"/>
        <v>27000</v>
      </c>
      <c r="N14" s="78">
        <f t="shared" si="8"/>
        <v>2033460</v>
      </c>
      <c r="O14" s="5"/>
      <c r="P14" s="6"/>
      <c r="R14" s="2"/>
      <c r="S14" s="2"/>
    </row>
    <row r="15" spans="1:19">
      <c r="A15" s="73">
        <v>14</v>
      </c>
      <c r="B15" s="74">
        <v>503</v>
      </c>
      <c r="C15" s="75">
        <v>5</v>
      </c>
      <c r="D15" s="80" t="s">
        <v>38</v>
      </c>
      <c r="E15" s="74">
        <v>685</v>
      </c>
      <c r="F15" s="74">
        <v>125</v>
      </c>
      <c r="G15" s="74">
        <f t="shared" si="1"/>
        <v>810</v>
      </c>
      <c r="H15" s="75">
        <f t="shared" si="2"/>
        <v>891.00000000000011</v>
      </c>
      <c r="I15" s="73">
        <f t="shared" si="9"/>
        <v>16420</v>
      </c>
      <c r="J15" s="77">
        <f t="shared" si="4"/>
        <v>13300200</v>
      </c>
      <c r="K15" s="78">
        <f t="shared" si="5"/>
        <v>14630220</v>
      </c>
      <c r="L15" s="78">
        <f t="shared" si="6"/>
        <v>10640160</v>
      </c>
      <c r="M15" s="79">
        <f t="shared" si="7"/>
        <v>30500</v>
      </c>
      <c r="N15" s="78">
        <f t="shared" si="8"/>
        <v>2316600.0000000005</v>
      </c>
      <c r="O15" s="5"/>
      <c r="P15" s="6"/>
      <c r="R15" s="2"/>
      <c r="S15" s="2"/>
    </row>
    <row r="16" spans="1:19">
      <c r="A16" s="73">
        <v>15</v>
      </c>
      <c r="B16" s="74">
        <v>601</v>
      </c>
      <c r="C16" s="75">
        <v>6</v>
      </c>
      <c r="D16" s="74" t="s">
        <v>37</v>
      </c>
      <c r="E16" s="74">
        <v>850</v>
      </c>
      <c r="F16" s="74">
        <v>304</v>
      </c>
      <c r="G16" s="74">
        <f t="shared" si="1"/>
        <v>1154</v>
      </c>
      <c r="H16" s="75">
        <f t="shared" si="2"/>
        <v>1269.4000000000001</v>
      </c>
      <c r="I16" s="73">
        <f>I15+40</f>
        <v>16460</v>
      </c>
      <c r="J16" s="77">
        <f t="shared" si="4"/>
        <v>18994840</v>
      </c>
      <c r="K16" s="78">
        <f t="shared" si="5"/>
        <v>20894324</v>
      </c>
      <c r="L16" s="78">
        <f t="shared" si="6"/>
        <v>15195872</v>
      </c>
      <c r="M16" s="79">
        <f t="shared" si="7"/>
        <v>43500</v>
      </c>
      <c r="N16" s="78">
        <f t="shared" si="8"/>
        <v>3300440.0000000005</v>
      </c>
      <c r="O16" s="5"/>
      <c r="P16" s="6"/>
      <c r="R16" s="2"/>
      <c r="S16" s="2"/>
    </row>
    <row r="17" spans="1:19">
      <c r="A17" s="73">
        <v>16</v>
      </c>
      <c r="B17" s="74">
        <v>602</v>
      </c>
      <c r="C17" s="75">
        <v>6</v>
      </c>
      <c r="D17" s="74" t="s">
        <v>38</v>
      </c>
      <c r="E17" s="74">
        <v>522</v>
      </c>
      <c r="F17" s="74">
        <v>189</v>
      </c>
      <c r="G17" s="74">
        <f t="shared" si="1"/>
        <v>711</v>
      </c>
      <c r="H17" s="75">
        <f t="shared" si="2"/>
        <v>782.1</v>
      </c>
      <c r="I17" s="73">
        <f t="shared" si="9"/>
        <v>16460</v>
      </c>
      <c r="J17" s="77">
        <f t="shared" si="4"/>
        <v>11703060</v>
      </c>
      <c r="K17" s="78">
        <f t="shared" si="5"/>
        <v>12873366</v>
      </c>
      <c r="L17" s="78">
        <f t="shared" si="6"/>
        <v>9362448</v>
      </c>
      <c r="M17" s="79">
        <f t="shared" si="7"/>
        <v>27000</v>
      </c>
      <c r="N17" s="78">
        <f t="shared" si="8"/>
        <v>2033460</v>
      </c>
      <c r="O17" s="5"/>
      <c r="P17" s="6"/>
      <c r="R17" s="2"/>
      <c r="S17" s="2"/>
    </row>
    <row r="18" spans="1:19">
      <c r="A18" s="73">
        <v>17</v>
      </c>
      <c r="B18" s="74">
        <v>603</v>
      </c>
      <c r="C18" s="75">
        <v>6</v>
      </c>
      <c r="D18" s="80" t="s">
        <v>38</v>
      </c>
      <c r="E18" s="74">
        <v>685</v>
      </c>
      <c r="F18" s="74">
        <v>125</v>
      </c>
      <c r="G18" s="74">
        <f t="shared" si="1"/>
        <v>810</v>
      </c>
      <c r="H18" s="75">
        <f t="shared" si="2"/>
        <v>891.00000000000011</v>
      </c>
      <c r="I18" s="73">
        <f t="shared" si="9"/>
        <v>16460</v>
      </c>
      <c r="J18" s="77">
        <f t="shared" si="4"/>
        <v>13332600</v>
      </c>
      <c r="K18" s="78">
        <f t="shared" si="5"/>
        <v>14665860</v>
      </c>
      <c r="L18" s="78">
        <f t="shared" si="6"/>
        <v>10666080</v>
      </c>
      <c r="M18" s="79">
        <f t="shared" si="7"/>
        <v>30500</v>
      </c>
      <c r="N18" s="78">
        <f t="shared" si="8"/>
        <v>2316600.0000000005</v>
      </c>
      <c r="O18" s="5"/>
      <c r="P18" s="6"/>
      <c r="R18" s="2"/>
      <c r="S18" s="2"/>
    </row>
    <row r="19" spans="1:19">
      <c r="A19" s="73">
        <v>18</v>
      </c>
      <c r="B19" s="74">
        <v>701</v>
      </c>
      <c r="C19" s="75">
        <v>7</v>
      </c>
      <c r="D19" s="74" t="s">
        <v>37</v>
      </c>
      <c r="E19" s="74">
        <v>850</v>
      </c>
      <c r="F19" s="74">
        <v>304</v>
      </c>
      <c r="G19" s="74">
        <f t="shared" si="1"/>
        <v>1154</v>
      </c>
      <c r="H19" s="75">
        <f t="shared" si="2"/>
        <v>1269.4000000000001</v>
      </c>
      <c r="I19" s="73">
        <f>I18+40</f>
        <v>16500</v>
      </c>
      <c r="J19" s="77">
        <f t="shared" si="4"/>
        <v>19041000</v>
      </c>
      <c r="K19" s="78">
        <f t="shared" si="5"/>
        <v>20945100</v>
      </c>
      <c r="L19" s="78">
        <f t="shared" si="6"/>
        <v>15232800</v>
      </c>
      <c r="M19" s="79">
        <f t="shared" si="7"/>
        <v>43500</v>
      </c>
      <c r="N19" s="78">
        <f t="shared" si="8"/>
        <v>3300440.0000000005</v>
      </c>
      <c r="O19" s="5"/>
      <c r="P19" s="6"/>
      <c r="R19" s="2"/>
      <c r="S19" s="2"/>
    </row>
    <row r="20" spans="1:19" s="14" customFormat="1">
      <c r="A20" s="73">
        <v>19</v>
      </c>
      <c r="B20" s="74">
        <v>702</v>
      </c>
      <c r="C20" s="75">
        <v>7</v>
      </c>
      <c r="D20" s="74" t="s">
        <v>38</v>
      </c>
      <c r="E20" s="74">
        <v>522</v>
      </c>
      <c r="F20" s="74">
        <v>189</v>
      </c>
      <c r="G20" s="74">
        <f t="shared" si="1"/>
        <v>711</v>
      </c>
      <c r="H20" s="75">
        <f t="shared" si="2"/>
        <v>782.1</v>
      </c>
      <c r="I20" s="73">
        <f t="shared" si="9"/>
        <v>16500</v>
      </c>
      <c r="J20" s="77">
        <f t="shared" si="4"/>
        <v>11731500</v>
      </c>
      <c r="K20" s="78">
        <f t="shared" si="5"/>
        <v>12904650</v>
      </c>
      <c r="L20" s="78">
        <f t="shared" si="6"/>
        <v>9385200</v>
      </c>
      <c r="M20" s="79">
        <f t="shared" si="7"/>
        <v>27000</v>
      </c>
      <c r="N20" s="78">
        <f t="shared" si="8"/>
        <v>2033460</v>
      </c>
      <c r="O20" s="15"/>
      <c r="P20" s="16"/>
      <c r="R20" s="4"/>
      <c r="S20" s="4"/>
    </row>
    <row r="21" spans="1:19" ht="16.5">
      <c r="A21" s="73">
        <v>20</v>
      </c>
      <c r="B21" s="80">
        <v>703</v>
      </c>
      <c r="C21" s="75">
        <v>7</v>
      </c>
      <c r="D21" s="80" t="s">
        <v>38</v>
      </c>
      <c r="E21" s="74">
        <v>685</v>
      </c>
      <c r="F21" s="74">
        <v>125</v>
      </c>
      <c r="G21" s="74">
        <f t="shared" si="1"/>
        <v>810</v>
      </c>
      <c r="H21" s="75">
        <f t="shared" si="2"/>
        <v>891.00000000000011</v>
      </c>
      <c r="I21" s="73">
        <f t="shared" si="9"/>
        <v>16500</v>
      </c>
      <c r="J21" s="77">
        <f t="shared" si="4"/>
        <v>13365000</v>
      </c>
      <c r="K21" s="78">
        <f t="shared" si="5"/>
        <v>14701500</v>
      </c>
      <c r="L21" s="78">
        <f t="shared" si="6"/>
        <v>10692000</v>
      </c>
      <c r="M21" s="79">
        <f t="shared" si="7"/>
        <v>30500</v>
      </c>
      <c r="N21" s="78">
        <f t="shared" si="8"/>
        <v>2316600.0000000005</v>
      </c>
      <c r="P21" s="7"/>
      <c r="S21" s="8"/>
    </row>
    <row r="22" spans="1:19" ht="16.5">
      <c r="A22" s="73">
        <v>21</v>
      </c>
      <c r="B22" s="74">
        <v>801</v>
      </c>
      <c r="C22" s="75">
        <v>8</v>
      </c>
      <c r="D22" s="74" t="s">
        <v>37</v>
      </c>
      <c r="E22" s="74">
        <v>850</v>
      </c>
      <c r="F22" s="74">
        <v>304</v>
      </c>
      <c r="G22" s="74">
        <f t="shared" si="1"/>
        <v>1154</v>
      </c>
      <c r="H22" s="75">
        <f t="shared" si="2"/>
        <v>1269.4000000000001</v>
      </c>
      <c r="I22" s="73">
        <f>I21+40</f>
        <v>16540</v>
      </c>
      <c r="J22" s="77">
        <f t="shared" si="4"/>
        <v>19087160</v>
      </c>
      <c r="K22" s="78">
        <f t="shared" si="5"/>
        <v>20995876</v>
      </c>
      <c r="L22" s="78">
        <f t="shared" si="6"/>
        <v>15269728</v>
      </c>
      <c r="M22" s="79">
        <f t="shared" si="7"/>
        <v>43500</v>
      </c>
      <c r="N22" s="78">
        <f t="shared" si="8"/>
        <v>3300440.0000000005</v>
      </c>
      <c r="P22" s="7"/>
      <c r="S22" s="8"/>
    </row>
    <row r="23" spans="1:19" ht="17.25" customHeight="1">
      <c r="A23" s="73">
        <v>22</v>
      </c>
      <c r="B23" s="80">
        <v>802</v>
      </c>
      <c r="C23" s="75">
        <v>8</v>
      </c>
      <c r="D23" s="74" t="s">
        <v>38</v>
      </c>
      <c r="E23" s="74">
        <v>522</v>
      </c>
      <c r="F23" s="74">
        <v>189</v>
      </c>
      <c r="G23" s="74">
        <f t="shared" si="1"/>
        <v>711</v>
      </c>
      <c r="H23" s="75">
        <f t="shared" si="2"/>
        <v>782.1</v>
      </c>
      <c r="I23" s="73">
        <f t="shared" si="9"/>
        <v>16540</v>
      </c>
      <c r="J23" s="77">
        <f t="shared" si="4"/>
        <v>11759940</v>
      </c>
      <c r="K23" s="78">
        <f t="shared" si="5"/>
        <v>12935934</v>
      </c>
      <c r="L23" s="78">
        <f t="shared" si="6"/>
        <v>9407952</v>
      </c>
      <c r="M23" s="79">
        <f t="shared" si="7"/>
        <v>27000</v>
      </c>
      <c r="N23" s="78">
        <f t="shared" si="8"/>
        <v>2033460</v>
      </c>
      <c r="S23" s="8"/>
    </row>
    <row r="24" spans="1:19" ht="16.5">
      <c r="A24" s="73">
        <v>23</v>
      </c>
      <c r="B24" s="74">
        <v>803</v>
      </c>
      <c r="C24" s="75">
        <v>8</v>
      </c>
      <c r="D24" s="80" t="s">
        <v>38</v>
      </c>
      <c r="E24" s="74">
        <v>685</v>
      </c>
      <c r="F24" s="74">
        <v>125</v>
      </c>
      <c r="G24" s="74">
        <f t="shared" si="1"/>
        <v>810</v>
      </c>
      <c r="H24" s="75">
        <f t="shared" si="2"/>
        <v>891.00000000000011</v>
      </c>
      <c r="I24" s="73">
        <f t="shared" si="9"/>
        <v>16540</v>
      </c>
      <c r="J24" s="77">
        <f t="shared" si="4"/>
        <v>13397400</v>
      </c>
      <c r="K24" s="78">
        <f t="shared" si="5"/>
        <v>14737140</v>
      </c>
      <c r="L24" s="78">
        <f t="shared" si="6"/>
        <v>10717920</v>
      </c>
      <c r="M24" s="79">
        <f t="shared" si="7"/>
        <v>30500</v>
      </c>
      <c r="N24" s="78">
        <f t="shared" si="8"/>
        <v>2316600.0000000005</v>
      </c>
      <c r="S24" s="9"/>
    </row>
    <row r="25" spans="1:19" ht="16.5">
      <c r="A25" s="73">
        <v>24</v>
      </c>
      <c r="B25" s="80">
        <v>901</v>
      </c>
      <c r="C25" s="75">
        <v>9</v>
      </c>
      <c r="D25" s="74" t="s">
        <v>37</v>
      </c>
      <c r="E25" s="74">
        <v>850</v>
      </c>
      <c r="F25" s="74">
        <v>304</v>
      </c>
      <c r="G25" s="74">
        <f t="shared" si="1"/>
        <v>1154</v>
      </c>
      <c r="H25" s="75">
        <f t="shared" si="2"/>
        <v>1269.4000000000001</v>
      </c>
      <c r="I25" s="73">
        <f>I24+40</f>
        <v>16580</v>
      </c>
      <c r="J25" s="77">
        <f t="shared" si="4"/>
        <v>19133320</v>
      </c>
      <c r="K25" s="78">
        <f t="shared" si="5"/>
        <v>21046652</v>
      </c>
      <c r="L25" s="78">
        <f t="shared" si="6"/>
        <v>15306656</v>
      </c>
      <c r="M25" s="79">
        <f t="shared" si="7"/>
        <v>44000</v>
      </c>
      <c r="N25" s="78">
        <f t="shared" si="8"/>
        <v>3300440.0000000005</v>
      </c>
      <c r="S25" s="9"/>
    </row>
    <row r="26" spans="1:19" ht="16.5">
      <c r="A26" s="73">
        <v>25</v>
      </c>
      <c r="B26" s="74">
        <v>902</v>
      </c>
      <c r="C26" s="75">
        <v>9</v>
      </c>
      <c r="D26" s="74" t="s">
        <v>38</v>
      </c>
      <c r="E26" s="74">
        <v>522</v>
      </c>
      <c r="F26" s="74">
        <v>189</v>
      </c>
      <c r="G26" s="74">
        <f t="shared" si="1"/>
        <v>711</v>
      </c>
      <c r="H26" s="75">
        <f t="shared" si="2"/>
        <v>782.1</v>
      </c>
      <c r="I26" s="73">
        <f t="shared" si="9"/>
        <v>16580</v>
      </c>
      <c r="J26" s="77">
        <f t="shared" si="4"/>
        <v>11788380</v>
      </c>
      <c r="K26" s="78">
        <f t="shared" si="5"/>
        <v>12967218</v>
      </c>
      <c r="L26" s="78">
        <f t="shared" si="6"/>
        <v>9430704</v>
      </c>
      <c r="M26" s="79">
        <f t="shared" si="7"/>
        <v>27000</v>
      </c>
      <c r="N26" s="78">
        <f t="shared" si="8"/>
        <v>2033460</v>
      </c>
      <c r="S26" s="9"/>
    </row>
    <row r="27" spans="1:19" ht="16.5">
      <c r="A27" s="73">
        <v>26</v>
      </c>
      <c r="B27" s="80">
        <v>903</v>
      </c>
      <c r="C27" s="75">
        <v>9</v>
      </c>
      <c r="D27" s="80" t="s">
        <v>38</v>
      </c>
      <c r="E27" s="74">
        <v>685</v>
      </c>
      <c r="F27" s="74">
        <v>125</v>
      </c>
      <c r="G27" s="74">
        <f t="shared" si="1"/>
        <v>810</v>
      </c>
      <c r="H27" s="75">
        <f t="shared" si="2"/>
        <v>891.00000000000011</v>
      </c>
      <c r="I27" s="73">
        <f t="shared" si="9"/>
        <v>16580</v>
      </c>
      <c r="J27" s="77">
        <f t="shared" si="4"/>
        <v>13429800</v>
      </c>
      <c r="K27" s="78">
        <f t="shared" si="5"/>
        <v>14772780</v>
      </c>
      <c r="L27" s="78">
        <f t="shared" si="6"/>
        <v>10743840</v>
      </c>
      <c r="M27" s="79">
        <f t="shared" si="7"/>
        <v>31000</v>
      </c>
      <c r="N27" s="78">
        <f t="shared" si="8"/>
        <v>2316600.0000000005</v>
      </c>
      <c r="S27" s="9"/>
    </row>
    <row r="28" spans="1:19" ht="16.5">
      <c r="A28" s="73">
        <v>27</v>
      </c>
      <c r="B28" s="74">
        <v>1001</v>
      </c>
      <c r="C28" s="75">
        <v>10</v>
      </c>
      <c r="D28" s="74" t="s">
        <v>37</v>
      </c>
      <c r="E28" s="74">
        <v>850</v>
      </c>
      <c r="F28" s="74">
        <v>304</v>
      </c>
      <c r="G28" s="74">
        <f t="shared" si="1"/>
        <v>1154</v>
      </c>
      <c r="H28" s="75">
        <f t="shared" si="2"/>
        <v>1269.4000000000001</v>
      </c>
      <c r="I28" s="73">
        <f>I27+40</f>
        <v>16620</v>
      </c>
      <c r="J28" s="77">
        <f t="shared" si="4"/>
        <v>19179480</v>
      </c>
      <c r="K28" s="78">
        <f t="shared" si="5"/>
        <v>21097428</v>
      </c>
      <c r="L28" s="78">
        <f t="shared" si="6"/>
        <v>15343584</v>
      </c>
      <c r="M28" s="79">
        <f t="shared" si="7"/>
        <v>44000</v>
      </c>
      <c r="N28" s="78">
        <f t="shared" si="8"/>
        <v>3300440.0000000005</v>
      </c>
      <c r="S28" s="9"/>
    </row>
    <row r="29" spans="1:19" ht="16.5">
      <c r="A29" s="73">
        <v>28</v>
      </c>
      <c r="B29" s="74">
        <v>1002</v>
      </c>
      <c r="C29" s="75">
        <v>10</v>
      </c>
      <c r="D29" s="74" t="s">
        <v>38</v>
      </c>
      <c r="E29" s="74">
        <v>522</v>
      </c>
      <c r="F29" s="74">
        <v>189</v>
      </c>
      <c r="G29" s="74">
        <f t="shared" si="1"/>
        <v>711</v>
      </c>
      <c r="H29" s="75">
        <f t="shared" si="2"/>
        <v>782.1</v>
      </c>
      <c r="I29" s="73">
        <f t="shared" si="9"/>
        <v>16620</v>
      </c>
      <c r="J29" s="77">
        <f t="shared" si="4"/>
        <v>11816820</v>
      </c>
      <c r="K29" s="78">
        <f t="shared" si="5"/>
        <v>12998502</v>
      </c>
      <c r="L29" s="78">
        <f t="shared" si="6"/>
        <v>9453456</v>
      </c>
      <c r="M29" s="79">
        <f t="shared" si="7"/>
        <v>27000</v>
      </c>
      <c r="N29" s="78">
        <f t="shared" si="8"/>
        <v>2033460</v>
      </c>
      <c r="S29" s="9"/>
    </row>
    <row r="30" spans="1:19" ht="16.5">
      <c r="A30" s="73">
        <v>29</v>
      </c>
      <c r="B30" s="74">
        <v>1003</v>
      </c>
      <c r="C30" s="75">
        <v>10</v>
      </c>
      <c r="D30" s="80" t="s">
        <v>38</v>
      </c>
      <c r="E30" s="74">
        <v>685</v>
      </c>
      <c r="F30" s="74">
        <v>125</v>
      </c>
      <c r="G30" s="74">
        <f t="shared" si="1"/>
        <v>810</v>
      </c>
      <c r="H30" s="75">
        <f t="shared" si="2"/>
        <v>891.00000000000011</v>
      </c>
      <c r="I30" s="73">
        <f t="shared" si="9"/>
        <v>16620</v>
      </c>
      <c r="J30" s="77">
        <f t="shared" si="4"/>
        <v>13462200</v>
      </c>
      <c r="K30" s="78">
        <f t="shared" si="5"/>
        <v>14808420</v>
      </c>
      <c r="L30" s="78">
        <f t="shared" si="6"/>
        <v>10769760</v>
      </c>
      <c r="M30" s="79">
        <f t="shared" si="7"/>
        <v>31000</v>
      </c>
      <c r="N30" s="78">
        <f t="shared" si="8"/>
        <v>2316600.0000000005</v>
      </c>
      <c r="S30" s="9"/>
    </row>
    <row r="31" spans="1:19" ht="16.5">
      <c r="A31" s="73">
        <v>30</v>
      </c>
      <c r="B31" s="74">
        <v>1101</v>
      </c>
      <c r="C31" s="75">
        <v>11</v>
      </c>
      <c r="D31" s="74" t="s">
        <v>37</v>
      </c>
      <c r="E31" s="74">
        <v>850</v>
      </c>
      <c r="F31" s="74">
        <v>304</v>
      </c>
      <c r="G31" s="74">
        <f t="shared" si="1"/>
        <v>1154</v>
      </c>
      <c r="H31" s="75">
        <f t="shared" si="2"/>
        <v>1269.4000000000001</v>
      </c>
      <c r="I31" s="73">
        <f>I30+40</f>
        <v>16660</v>
      </c>
      <c r="J31" s="77">
        <f t="shared" si="4"/>
        <v>19225640</v>
      </c>
      <c r="K31" s="78">
        <f t="shared" si="5"/>
        <v>21148204</v>
      </c>
      <c r="L31" s="78">
        <f t="shared" si="6"/>
        <v>15380512</v>
      </c>
      <c r="M31" s="79">
        <f t="shared" si="7"/>
        <v>44000</v>
      </c>
      <c r="N31" s="78">
        <f t="shared" si="8"/>
        <v>3300440.0000000005</v>
      </c>
      <c r="S31" s="9"/>
    </row>
    <row r="32" spans="1:19" ht="16.5">
      <c r="A32" s="73">
        <v>31</v>
      </c>
      <c r="B32" s="74">
        <v>1102</v>
      </c>
      <c r="C32" s="75">
        <v>11</v>
      </c>
      <c r="D32" s="74" t="s">
        <v>38</v>
      </c>
      <c r="E32" s="74">
        <v>522</v>
      </c>
      <c r="F32" s="74">
        <v>189</v>
      </c>
      <c r="G32" s="74">
        <f t="shared" si="1"/>
        <v>711</v>
      </c>
      <c r="H32" s="75">
        <f t="shared" si="2"/>
        <v>782.1</v>
      </c>
      <c r="I32" s="73">
        <f t="shared" si="9"/>
        <v>16660</v>
      </c>
      <c r="J32" s="77">
        <f t="shared" si="4"/>
        <v>11845260</v>
      </c>
      <c r="K32" s="78">
        <f t="shared" si="5"/>
        <v>13029786</v>
      </c>
      <c r="L32" s="78">
        <f t="shared" si="6"/>
        <v>9476208</v>
      </c>
      <c r="M32" s="79">
        <f t="shared" si="7"/>
        <v>27000</v>
      </c>
      <c r="N32" s="78">
        <f t="shared" si="8"/>
        <v>2033460</v>
      </c>
      <c r="S32" s="9"/>
    </row>
    <row r="33" spans="1:19" ht="16.5">
      <c r="A33" s="73">
        <v>32</v>
      </c>
      <c r="B33" s="74">
        <v>1103</v>
      </c>
      <c r="C33" s="75">
        <v>11</v>
      </c>
      <c r="D33" s="80" t="s">
        <v>38</v>
      </c>
      <c r="E33" s="74">
        <v>685</v>
      </c>
      <c r="F33" s="74">
        <v>125</v>
      </c>
      <c r="G33" s="74">
        <f t="shared" si="1"/>
        <v>810</v>
      </c>
      <c r="H33" s="75">
        <f t="shared" si="2"/>
        <v>891.00000000000011</v>
      </c>
      <c r="I33" s="73">
        <f t="shared" si="9"/>
        <v>16660</v>
      </c>
      <c r="J33" s="77">
        <f t="shared" si="4"/>
        <v>13494600</v>
      </c>
      <c r="K33" s="78">
        <f t="shared" si="5"/>
        <v>14844060</v>
      </c>
      <c r="L33" s="78">
        <f t="shared" si="6"/>
        <v>10795680</v>
      </c>
      <c r="M33" s="79">
        <f t="shared" si="7"/>
        <v>31000</v>
      </c>
      <c r="N33" s="78">
        <f t="shared" si="8"/>
        <v>2316600.0000000005</v>
      </c>
      <c r="S33" s="9"/>
    </row>
    <row r="34" spans="1:19" ht="16.5">
      <c r="A34" s="73">
        <v>33</v>
      </c>
      <c r="B34" s="74">
        <v>1201</v>
      </c>
      <c r="C34" s="75">
        <v>12</v>
      </c>
      <c r="D34" s="74" t="s">
        <v>37</v>
      </c>
      <c r="E34" s="74">
        <v>850</v>
      </c>
      <c r="F34" s="74">
        <v>304</v>
      </c>
      <c r="G34" s="74">
        <f t="shared" si="1"/>
        <v>1154</v>
      </c>
      <c r="H34" s="75">
        <f t="shared" si="2"/>
        <v>1269.4000000000001</v>
      </c>
      <c r="I34" s="73">
        <f>I33+40</f>
        <v>16700</v>
      </c>
      <c r="J34" s="77">
        <f t="shared" si="4"/>
        <v>19271800</v>
      </c>
      <c r="K34" s="78">
        <f t="shared" si="5"/>
        <v>21198980</v>
      </c>
      <c r="L34" s="78">
        <f t="shared" si="6"/>
        <v>15417440</v>
      </c>
      <c r="M34" s="79">
        <f t="shared" si="7"/>
        <v>44000</v>
      </c>
      <c r="N34" s="78">
        <f t="shared" si="8"/>
        <v>3300440.0000000005</v>
      </c>
      <c r="S34" s="9"/>
    </row>
    <row r="35" spans="1:19" ht="16.5">
      <c r="A35" s="73">
        <v>34</v>
      </c>
      <c r="B35" s="74">
        <v>1202</v>
      </c>
      <c r="C35" s="75">
        <v>12</v>
      </c>
      <c r="D35" s="74" t="s">
        <v>38</v>
      </c>
      <c r="E35" s="74">
        <v>522</v>
      </c>
      <c r="F35" s="74">
        <v>189</v>
      </c>
      <c r="G35" s="74">
        <f t="shared" si="1"/>
        <v>711</v>
      </c>
      <c r="H35" s="75">
        <f t="shared" si="2"/>
        <v>782.1</v>
      </c>
      <c r="I35" s="73">
        <f t="shared" si="9"/>
        <v>16700</v>
      </c>
      <c r="J35" s="77">
        <f t="shared" si="4"/>
        <v>11873700</v>
      </c>
      <c r="K35" s="78">
        <f t="shared" si="5"/>
        <v>13061070</v>
      </c>
      <c r="L35" s="78">
        <f t="shared" si="6"/>
        <v>9498960</v>
      </c>
      <c r="M35" s="79">
        <f t="shared" si="7"/>
        <v>27000</v>
      </c>
      <c r="N35" s="78">
        <f t="shared" si="8"/>
        <v>2033460</v>
      </c>
      <c r="S35" s="9"/>
    </row>
    <row r="36" spans="1:19" ht="16.5">
      <c r="A36" s="73">
        <v>35</v>
      </c>
      <c r="B36" s="74">
        <v>1203</v>
      </c>
      <c r="C36" s="75">
        <v>12</v>
      </c>
      <c r="D36" s="80" t="s">
        <v>38</v>
      </c>
      <c r="E36" s="74">
        <v>685</v>
      </c>
      <c r="F36" s="74">
        <v>125</v>
      </c>
      <c r="G36" s="74">
        <f t="shared" si="1"/>
        <v>810</v>
      </c>
      <c r="H36" s="75">
        <f t="shared" si="2"/>
        <v>891.00000000000011</v>
      </c>
      <c r="I36" s="73">
        <f t="shared" si="9"/>
        <v>16700</v>
      </c>
      <c r="J36" s="77">
        <f t="shared" si="4"/>
        <v>13527000</v>
      </c>
      <c r="K36" s="78">
        <f t="shared" si="5"/>
        <v>14879700</v>
      </c>
      <c r="L36" s="78">
        <f t="shared" si="6"/>
        <v>10821600</v>
      </c>
      <c r="M36" s="79">
        <f t="shared" si="7"/>
        <v>31000</v>
      </c>
      <c r="N36" s="78">
        <f t="shared" si="8"/>
        <v>2316600.0000000005</v>
      </c>
      <c r="S36" s="9"/>
    </row>
    <row r="37" spans="1:19" ht="16.5">
      <c r="A37" s="73">
        <v>36</v>
      </c>
      <c r="B37" s="74">
        <v>1301</v>
      </c>
      <c r="C37" s="75">
        <v>13</v>
      </c>
      <c r="D37" s="74" t="s">
        <v>36</v>
      </c>
      <c r="E37" s="74">
        <v>755</v>
      </c>
      <c r="F37" s="74">
        <v>379</v>
      </c>
      <c r="G37" s="74">
        <f t="shared" si="1"/>
        <v>1134</v>
      </c>
      <c r="H37" s="75">
        <f t="shared" si="2"/>
        <v>1247.4000000000001</v>
      </c>
      <c r="I37" s="73">
        <f>I36+40</f>
        <v>16740</v>
      </c>
      <c r="J37" s="77">
        <f t="shared" si="4"/>
        <v>18983160</v>
      </c>
      <c r="K37" s="78">
        <f t="shared" si="5"/>
        <v>20881476</v>
      </c>
      <c r="L37" s="78">
        <f t="shared" si="6"/>
        <v>15186528</v>
      </c>
      <c r="M37" s="79">
        <f t="shared" si="7"/>
        <v>43500</v>
      </c>
      <c r="N37" s="78">
        <f t="shared" si="8"/>
        <v>3243240.0000000005</v>
      </c>
      <c r="S37" s="9"/>
    </row>
    <row r="38" spans="1:19" ht="16.5">
      <c r="A38" s="73">
        <v>37</v>
      </c>
      <c r="B38" s="74">
        <v>1302</v>
      </c>
      <c r="C38" s="75">
        <v>13</v>
      </c>
      <c r="D38" s="74" t="s">
        <v>38</v>
      </c>
      <c r="E38" s="74">
        <v>683</v>
      </c>
      <c r="F38" s="74">
        <v>125</v>
      </c>
      <c r="G38" s="74">
        <f t="shared" si="1"/>
        <v>808</v>
      </c>
      <c r="H38" s="75">
        <f t="shared" si="2"/>
        <v>888.80000000000007</v>
      </c>
      <c r="I38" s="73">
        <f t="shared" si="9"/>
        <v>16740</v>
      </c>
      <c r="J38" s="77">
        <f t="shared" si="4"/>
        <v>13525920</v>
      </c>
      <c r="K38" s="78">
        <f t="shared" si="5"/>
        <v>14878512</v>
      </c>
      <c r="L38" s="78">
        <f t="shared" si="6"/>
        <v>10820736</v>
      </c>
      <c r="M38" s="79">
        <f t="shared" si="7"/>
        <v>31000</v>
      </c>
      <c r="N38" s="78">
        <f t="shared" si="8"/>
        <v>2310880</v>
      </c>
      <c r="S38" s="9"/>
    </row>
    <row r="39" spans="1:19" ht="16.5">
      <c r="A39" s="73">
        <v>38</v>
      </c>
      <c r="B39" s="74">
        <v>1401</v>
      </c>
      <c r="C39" s="75">
        <v>14</v>
      </c>
      <c r="D39" s="74" t="s">
        <v>36</v>
      </c>
      <c r="E39" s="74">
        <v>755</v>
      </c>
      <c r="F39" s="74">
        <v>317</v>
      </c>
      <c r="G39" s="74">
        <f t="shared" si="1"/>
        <v>1072</v>
      </c>
      <c r="H39" s="75">
        <f t="shared" si="2"/>
        <v>1179.2</v>
      </c>
      <c r="I39" s="73">
        <f>I38+40</f>
        <v>16780</v>
      </c>
      <c r="J39" s="77">
        <f t="shared" si="4"/>
        <v>17988160</v>
      </c>
      <c r="K39" s="78">
        <f t="shared" si="5"/>
        <v>19786976</v>
      </c>
      <c r="L39" s="78">
        <f t="shared" si="6"/>
        <v>14390528</v>
      </c>
      <c r="M39" s="79">
        <f t="shared" si="7"/>
        <v>41000</v>
      </c>
      <c r="N39" s="78">
        <f t="shared" si="8"/>
        <v>3065920</v>
      </c>
      <c r="S39" s="9"/>
    </row>
    <row r="40" spans="1:19" ht="16.5">
      <c r="A40" s="73">
        <v>39</v>
      </c>
      <c r="B40" s="74">
        <v>1402</v>
      </c>
      <c r="C40" s="75">
        <v>14</v>
      </c>
      <c r="D40" s="74" t="s">
        <v>38</v>
      </c>
      <c r="E40" s="74">
        <v>683</v>
      </c>
      <c r="F40" s="74">
        <v>0</v>
      </c>
      <c r="G40" s="74">
        <f t="shared" si="1"/>
        <v>683</v>
      </c>
      <c r="H40" s="75">
        <f t="shared" si="2"/>
        <v>751.30000000000007</v>
      </c>
      <c r="I40" s="73">
        <f t="shared" si="9"/>
        <v>16780</v>
      </c>
      <c r="J40" s="77">
        <f t="shared" si="4"/>
        <v>11460740</v>
      </c>
      <c r="K40" s="78">
        <f t="shared" si="5"/>
        <v>12606814</v>
      </c>
      <c r="L40" s="78">
        <f t="shared" si="6"/>
        <v>9168592</v>
      </c>
      <c r="M40" s="79">
        <f t="shared" si="7"/>
        <v>26500</v>
      </c>
      <c r="N40" s="78">
        <f t="shared" si="8"/>
        <v>1953380.0000000002</v>
      </c>
      <c r="S40" s="9"/>
    </row>
    <row r="41" spans="1:19" s="43" customFormat="1">
      <c r="A41" s="81" t="s">
        <v>3</v>
      </c>
      <c r="B41" s="82"/>
      <c r="C41" s="82"/>
      <c r="D41" s="83"/>
      <c r="E41" s="84">
        <f t="shared" ref="E41:H41" si="10">SUM(E2:E40)</f>
        <v>26876</v>
      </c>
      <c r="F41" s="84">
        <f t="shared" si="10"/>
        <v>8168</v>
      </c>
      <c r="G41" s="84">
        <f t="shared" si="10"/>
        <v>35044</v>
      </c>
      <c r="H41" s="85">
        <f t="shared" si="10"/>
        <v>38548.400000000001</v>
      </c>
      <c r="I41" s="73"/>
      <c r="J41" s="86">
        <f t="shared" ref="J41:N41" si="11">SUM(J2:J40)</f>
        <v>578799080</v>
      </c>
      <c r="K41" s="87">
        <f t="shared" si="11"/>
        <v>636678988</v>
      </c>
      <c r="L41" s="87">
        <f t="shared" si="11"/>
        <v>463039264</v>
      </c>
      <c r="M41" s="88"/>
      <c r="N41" s="87">
        <f t="shared" si="11"/>
        <v>100225840</v>
      </c>
      <c r="R41" s="44"/>
    </row>
  </sheetData>
  <autoFilter ref="D1:D41" xr:uid="{00000000-0001-0000-0000-000000000000}"/>
  <mergeCells count="1">
    <mergeCell ref="A41:D41"/>
  </mergeCells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L5"/>
  <sheetViews>
    <sheetView zoomScale="145" zoomScaleNormal="145" workbookViewId="0">
      <selection activeCell="F9" sqref="F9"/>
    </sheetView>
  </sheetViews>
  <sheetFormatPr defaultRowHeight="15"/>
  <cols>
    <col min="2" max="2" width="14" style="1" customWidth="1"/>
    <col min="3" max="3" width="10.42578125" style="1" customWidth="1"/>
    <col min="4" max="4" width="15.140625" style="1" bestFit="1" customWidth="1"/>
    <col min="5" max="5" width="11.85546875" style="1" bestFit="1" customWidth="1"/>
    <col min="6" max="6" width="19.28515625" style="1" customWidth="1"/>
    <col min="7" max="7" width="21" style="1" customWidth="1"/>
    <col min="8" max="8" width="16.85546875" style="1" bestFit="1" customWidth="1"/>
    <col min="9" max="9" width="19.28515625" style="1" customWidth="1"/>
    <col min="11" max="11" width="15.28515625" bestFit="1" customWidth="1"/>
  </cols>
  <sheetData>
    <row r="1" spans="1:12" s="10" customFormat="1" ht="21" customHeight="1">
      <c r="A1" s="93" t="s">
        <v>4</v>
      </c>
      <c r="B1" s="93" t="s">
        <v>28</v>
      </c>
      <c r="C1" s="93" t="s">
        <v>5</v>
      </c>
      <c r="D1" s="93" t="s">
        <v>6</v>
      </c>
      <c r="E1" s="93" t="s">
        <v>7</v>
      </c>
      <c r="F1" s="93" t="s">
        <v>8</v>
      </c>
      <c r="G1" s="93" t="s">
        <v>9</v>
      </c>
      <c r="H1" s="93" t="s">
        <v>29</v>
      </c>
      <c r="I1" s="45" t="s">
        <v>21</v>
      </c>
      <c r="J1" s="3"/>
      <c r="K1" s="3"/>
      <c r="L1" s="3"/>
    </row>
    <row r="2" spans="1:12" s="10" customFormat="1" ht="68.25" customHeight="1">
      <c r="A2" s="93">
        <v>1</v>
      </c>
      <c r="B2" s="94" t="s">
        <v>47</v>
      </c>
      <c r="C2" s="93">
        <f>25+14</f>
        <v>39</v>
      </c>
      <c r="D2" s="84">
        <f>'Stone Vista'!G41</f>
        <v>35044</v>
      </c>
      <c r="E2" s="84">
        <f>'Stone Vista'!H41</f>
        <v>38548.400000000001</v>
      </c>
      <c r="F2" s="95">
        <f>'Stone Vista'!J41</f>
        <v>578799080</v>
      </c>
      <c r="G2" s="95">
        <f>'Stone Vista'!K41</f>
        <v>636678988</v>
      </c>
      <c r="H2" s="95">
        <f>'Stone Vista'!L41</f>
        <v>463039264</v>
      </c>
      <c r="I2" s="96"/>
      <c r="J2" s="3"/>
      <c r="K2" s="3"/>
      <c r="L2" s="3"/>
    </row>
    <row r="3" spans="1:12" s="10" customFormat="1" ht="16.5">
      <c r="A3" s="96"/>
      <c r="B3" s="97"/>
      <c r="C3" s="96"/>
      <c r="D3" s="34"/>
      <c r="E3" s="34"/>
      <c r="F3" s="98"/>
      <c r="G3" s="98"/>
      <c r="H3" s="96"/>
      <c r="I3" s="99"/>
    </row>
    <row r="4" spans="1:12" s="3" customFormat="1" ht="16.5">
      <c r="A4" s="96"/>
      <c r="B4" s="97"/>
      <c r="C4" s="96"/>
      <c r="D4" s="34"/>
      <c r="E4" s="34"/>
      <c r="F4" s="100"/>
      <c r="G4" s="100"/>
      <c r="H4" s="96"/>
      <c r="I4" s="99"/>
    </row>
    <row r="5" spans="1:12" s="10" customFormat="1" ht="15.75">
      <c r="B5" s="46"/>
      <c r="C5" s="47"/>
      <c r="D5" s="48"/>
      <c r="E5" s="48"/>
      <c r="F5" s="12"/>
      <c r="G5" s="12"/>
      <c r="H5" s="101">
        <f>E2*2600</f>
        <v>100225840</v>
      </c>
      <c r="I5" s="1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A1:K107"/>
  <sheetViews>
    <sheetView zoomScale="130" zoomScaleNormal="130" workbookViewId="0">
      <selection activeCell="B1" sqref="B1:G1048576"/>
    </sheetView>
  </sheetViews>
  <sheetFormatPr defaultRowHeight="16.5"/>
  <cols>
    <col min="1" max="2" width="9.140625" style="37"/>
    <col min="3" max="3" width="17.140625" style="37" customWidth="1"/>
    <col min="4" max="4" width="10.85546875" style="37" bestFit="1" customWidth="1"/>
    <col min="5" max="16384" width="9.140625" style="37"/>
  </cols>
  <sheetData>
    <row r="1" spans="1:11" ht="17.25" thickBot="1"/>
    <row r="2" spans="1:11" ht="17.25" thickBot="1">
      <c r="B2" s="49"/>
      <c r="C2" s="52"/>
      <c r="D2" s="52"/>
      <c r="E2" s="52"/>
      <c r="F2" s="52"/>
    </row>
    <row r="3" spans="1:11" ht="17.25" thickBot="1">
      <c r="B3" s="50"/>
      <c r="C3" s="50"/>
      <c r="D3" s="50"/>
      <c r="E3" s="40"/>
      <c r="F3" s="50"/>
    </row>
    <row r="4" spans="1:11" ht="17.25" thickBot="1">
      <c r="A4" s="39"/>
      <c r="B4" s="50"/>
      <c r="C4" s="50"/>
      <c r="D4" s="50"/>
      <c r="E4" s="40"/>
      <c r="F4" s="50"/>
    </row>
    <row r="5" spans="1:11" ht="17.25" thickBot="1">
      <c r="A5" s="39"/>
      <c r="B5" s="50"/>
      <c r="C5" s="50"/>
      <c r="D5" s="50"/>
      <c r="E5" s="40"/>
      <c r="F5" s="50"/>
    </row>
    <row r="6" spans="1:11" ht="17.25" thickBot="1">
      <c r="A6" s="39"/>
      <c r="B6" s="50"/>
      <c r="C6" s="50"/>
      <c r="D6" s="50"/>
      <c r="E6" s="40"/>
      <c r="F6" s="50"/>
      <c r="I6" s="38"/>
      <c r="J6" s="38"/>
      <c r="K6" s="38"/>
    </row>
    <row r="7" spans="1:11" ht="17.25" thickBot="1">
      <c r="A7" s="39"/>
      <c r="B7" s="50"/>
      <c r="C7" s="50"/>
      <c r="D7" s="50"/>
      <c r="E7" s="40"/>
      <c r="F7" s="50"/>
      <c r="I7" s="39"/>
      <c r="J7" s="39"/>
      <c r="K7" s="39"/>
    </row>
    <row r="8" spans="1:11" ht="17.25" thickBot="1">
      <c r="A8" s="39"/>
      <c r="B8" s="50"/>
      <c r="C8" s="50"/>
      <c r="D8" s="50"/>
      <c r="E8" s="40"/>
      <c r="F8" s="50"/>
      <c r="I8" s="39"/>
      <c r="J8" s="39"/>
      <c r="K8" s="39"/>
    </row>
    <row r="9" spans="1:11" ht="17.25" thickBot="1">
      <c r="A9" s="39"/>
      <c r="B9" s="50"/>
      <c r="C9" s="50"/>
      <c r="D9" s="50"/>
      <c r="E9" s="40"/>
      <c r="F9" s="50"/>
      <c r="I9" s="39"/>
      <c r="J9" s="39"/>
      <c r="K9" s="39"/>
    </row>
    <row r="10" spans="1:11" ht="17.25" thickBot="1">
      <c r="A10" s="39"/>
      <c r="B10" s="50"/>
      <c r="C10" s="50"/>
      <c r="D10" s="50"/>
      <c r="E10" s="40"/>
      <c r="F10" s="50"/>
      <c r="I10" s="39"/>
      <c r="J10" s="39"/>
      <c r="K10" s="39"/>
    </row>
    <row r="11" spans="1:11" ht="17.25" thickBot="1">
      <c r="A11" s="39"/>
      <c r="B11" s="50"/>
      <c r="C11" s="50"/>
      <c r="D11" s="50"/>
      <c r="E11" s="40"/>
      <c r="F11" s="50"/>
      <c r="I11" s="39"/>
      <c r="J11" s="39"/>
      <c r="K11" s="39"/>
    </row>
    <row r="12" spans="1:11" ht="17.25" thickBot="1">
      <c r="A12" s="39"/>
      <c r="B12" s="50"/>
      <c r="C12" s="50"/>
      <c r="D12" s="50"/>
      <c r="E12" s="40"/>
      <c r="F12" s="50"/>
      <c r="I12" s="39"/>
      <c r="J12" s="39"/>
      <c r="K12" s="39"/>
    </row>
    <row r="13" spans="1:11" ht="17.25" thickBot="1">
      <c r="B13" s="50"/>
      <c r="C13" s="50"/>
      <c r="D13" s="50"/>
      <c r="E13" s="40"/>
      <c r="F13" s="50"/>
    </row>
    <row r="14" spans="1:11" ht="23.25" customHeight="1" thickBot="1">
      <c r="B14" s="50"/>
      <c r="C14" s="50"/>
      <c r="D14" s="50"/>
      <c r="E14" s="40"/>
      <c r="F14" s="50"/>
    </row>
    <row r="15" spans="1:11" ht="17.25" thickBot="1">
      <c r="B15" s="50"/>
      <c r="C15" s="50"/>
      <c r="D15" s="50"/>
      <c r="E15" s="40"/>
      <c r="F15" s="50"/>
    </row>
    <row r="16" spans="1:11" ht="17.25" thickBot="1">
      <c r="B16" s="50"/>
      <c r="C16" s="50"/>
      <c r="D16" s="50"/>
      <c r="E16" s="40"/>
      <c r="F16" s="50"/>
    </row>
    <row r="17" spans="2:11" ht="17.25" thickBot="1">
      <c r="B17" s="50"/>
      <c r="C17" s="50"/>
      <c r="D17" s="50"/>
      <c r="E17" s="40"/>
      <c r="F17" s="50"/>
    </row>
    <row r="18" spans="2:11" ht="17.25" thickBot="1">
      <c r="B18" s="50"/>
      <c r="C18" s="51"/>
      <c r="D18" s="51"/>
      <c r="E18" s="40"/>
      <c r="F18" s="51"/>
    </row>
    <row r="19" spans="2:11">
      <c r="F19" s="41"/>
    </row>
    <row r="21" spans="2:11">
      <c r="I21" s="38"/>
      <c r="J21" s="38"/>
      <c r="K21" s="38"/>
    </row>
    <row r="22" spans="2:11">
      <c r="I22" s="42"/>
      <c r="J22" s="42"/>
      <c r="K22" s="42"/>
    </row>
    <row r="23" spans="2:11">
      <c r="I23" s="42"/>
      <c r="J23" s="42"/>
      <c r="K23" s="42"/>
    </row>
    <row r="24" spans="2:11">
      <c r="I24" s="42"/>
      <c r="J24" s="42"/>
      <c r="K24" s="42"/>
    </row>
    <row r="25" spans="2:11" ht="23.25" customHeight="1"/>
    <row r="26" spans="2:11" ht="20.25" customHeight="1"/>
    <row r="28" spans="2:11">
      <c r="I28" s="38"/>
      <c r="J28" s="38"/>
      <c r="K28" s="38"/>
    </row>
    <row r="29" spans="2:11">
      <c r="I29" s="39"/>
      <c r="J29" s="39"/>
      <c r="K29" s="39"/>
    </row>
    <row r="30" spans="2:11">
      <c r="I30" s="39"/>
      <c r="J30" s="39"/>
      <c r="K30" s="39"/>
    </row>
    <row r="31" spans="2:11">
      <c r="I31" s="39"/>
      <c r="J31" s="39"/>
      <c r="K31" s="39"/>
    </row>
    <row r="32" spans="2:11">
      <c r="I32" s="39"/>
      <c r="J32" s="39"/>
      <c r="K32" s="39"/>
    </row>
    <row r="37" spans="2:6">
      <c r="B37" s="8"/>
      <c r="C37" s="8"/>
      <c r="D37" s="8"/>
      <c r="E37" s="8"/>
      <c r="F37" s="8"/>
    </row>
    <row r="38" spans="2:6">
      <c r="B38" s="8"/>
      <c r="C38" s="8"/>
      <c r="D38" s="8"/>
      <c r="E38" s="8"/>
      <c r="F38" s="8"/>
    </row>
    <row r="39" spans="2:6">
      <c r="B39" s="8"/>
      <c r="C39" s="8"/>
      <c r="D39" s="8"/>
      <c r="E39" s="8"/>
      <c r="F39" s="8"/>
    </row>
    <row r="40" spans="2:6">
      <c r="B40" s="8"/>
      <c r="C40" s="8"/>
      <c r="D40" s="8"/>
      <c r="E40" s="8"/>
      <c r="F40" s="8"/>
    </row>
    <row r="41" spans="2:6">
      <c r="B41" s="8"/>
      <c r="C41" s="8"/>
      <c r="D41" s="8"/>
      <c r="E41" s="8"/>
      <c r="F41" s="8"/>
    </row>
    <row r="42" spans="2:6">
      <c r="B42" s="8"/>
      <c r="C42" s="8"/>
      <c r="D42" s="8"/>
      <c r="E42" s="8"/>
      <c r="F42" s="8"/>
    </row>
    <row r="107" spans="9:9">
      <c r="I107" s="4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2"/>
  <sheetViews>
    <sheetView zoomScale="145" zoomScaleNormal="145" workbookViewId="0">
      <selection activeCell="D13" sqref="D13"/>
    </sheetView>
  </sheetViews>
  <sheetFormatPr defaultRowHeight="15"/>
  <cols>
    <col min="1" max="1" width="3.5703125" style="31" customWidth="1"/>
    <col min="2" max="3" width="9.7109375" style="31" customWidth="1"/>
    <col min="4" max="4" width="7.28515625" style="31" customWidth="1"/>
    <col min="5" max="5" width="6.7109375" style="31" customWidth="1"/>
    <col min="6" max="6" width="8.7109375" style="30" customWidth="1"/>
    <col min="7" max="7" width="7.42578125" style="30" customWidth="1"/>
    <col min="8" max="8" width="12.140625" style="31" customWidth="1"/>
    <col min="9" max="9" width="8.140625" style="31" customWidth="1"/>
    <col min="10" max="10" width="8.5703125" style="31" customWidth="1"/>
    <col min="11" max="11" width="7" style="31" customWidth="1"/>
    <col min="12" max="12" width="7.140625" style="31" customWidth="1"/>
    <col min="13" max="13" width="7" style="31" customWidth="1"/>
    <col min="14" max="14" width="10.140625" style="30" customWidth="1"/>
    <col min="15" max="15" width="14.7109375" style="31" customWidth="1"/>
    <col min="16" max="16" width="4.140625" style="31" customWidth="1"/>
    <col min="17" max="17" width="12.42578125" style="31" customWidth="1"/>
    <col min="18" max="18" width="5.85546875" style="31" customWidth="1"/>
    <col min="19" max="19" width="7" style="31" customWidth="1"/>
    <col min="20" max="20" width="9.140625" style="30"/>
    <col min="21" max="32" width="9.140625" style="31"/>
    <col min="33" max="16384" width="9.140625" style="32"/>
  </cols>
  <sheetData>
    <row r="1" spans="1:35">
      <c r="A1" s="30"/>
      <c r="B1" s="30"/>
      <c r="C1" s="30"/>
      <c r="D1" s="30"/>
      <c r="E1" s="30"/>
      <c r="H1" s="29"/>
      <c r="I1" s="29"/>
      <c r="J1" s="30"/>
      <c r="K1" s="30"/>
      <c r="L1" s="30"/>
      <c r="M1" s="30"/>
      <c r="O1" s="29"/>
      <c r="P1" s="30"/>
      <c r="Q1" s="30"/>
      <c r="R1" s="30"/>
      <c r="S1" s="30"/>
    </row>
    <row r="2" spans="1:35">
      <c r="A2" s="30"/>
      <c r="B2" s="29" t="s">
        <v>30</v>
      </c>
      <c r="C2" s="29"/>
      <c r="D2" s="29" t="s">
        <v>6</v>
      </c>
      <c r="E2" s="30"/>
      <c r="F2" s="29" t="s">
        <v>31</v>
      </c>
      <c r="H2" s="29" t="s">
        <v>22</v>
      </c>
      <c r="I2" s="30"/>
      <c r="J2" s="29" t="s">
        <v>32</v>
      </c>
      <c r="K2" s="30"/>
      <c r="L2" s="63" t="s">
        <v>40</v>
      </c>
      <c r="M2" s="30"/>
      <c r="O2" s="34"/>
      <c r="P2" s="30"/>
      <c r="Q2" s="30"/>
      <c r="R2" s="30"/>
      <c r="S2" s="30"/>
    </row>
    <row r="3" spans="1:35">
      <c r="A3" s="11"/>
      <c r="B3" s="11">
        <v>1</v>
      </c>
      <c r="C3" s="64" t="s">
        <v>37</v>
      </c>
      <c r="D3" s="30">
        <v>79.048000000000002</v>
      </c>
      <c r="E3" s="11">
        <f>D3*10.764</f>
        <v>850.87267199999997</v>
      </c>
      <c r="F3" s="30">
        <v>11.63</v>
      </c>
      <c r="G3" s="11">
        <f t="shared" ref="G3:G4" si="0">F3*10.764</f>
        <v>125.18532</v>
      </c>
      <c r="H3" s="30">
        <v>11.63</v>
      </c>
      <c r="I3" s="11">
        <f t="shared" ref="I3:I4" si="1">H3*10.764</f>
        <v>125.18532</v>
      </c>
      <c r="J3" s="30">
        <v>6.6280000000000001</v>
      </c>
      <c r="K3" s="11">
        <f t="shared" ref="K3:K4" si="2">J3*10.764</f>
        <v>71.343791999999993</v>
      </c>
      <c r="L3" s="11">
        <f>G3+I3+K3</f>
        <v>321.71443199999999</v>
      </c>
      <c r="M3" s="35"/>
      <c r="O3" s="11"/>
      <c r="P3" s="11"/>
      <c r="Q3" s="11"/>
      <c r="R3" s="30"/>
      <c r="S3" s="35"/>
      <c r="T3" s="11"/>
    </row>
    <row r="4" spans="1:35">
      <c r="A4" s="30"/>
      <c r="B4" s="11">
        <v>2</v>
      </c>
      <c r="C4" s="11" t="s">
        <v>38</v>
      </c>
      <c r="D4" s="30">
        <v>48.536999999999999</v>
      </c>
      <c r="E4" s="11">
        <f>D4*10.764</f>
        <v>522.452268</v>
      </c>
      <c r="F4" s="30">
        <v>6.4</v>
      </c>
      <c r="G4" s="11">
        <f t="shared" si="0"/>
        <v>68.889600000000002</v>
      </c>
      <c r="H4" s="30">
        <v>8.75</v>
      </c>
      <c r="I4" s="11">
        <f t="shared" si="1"/>
        <v>94.184999999999988</v>
      </c>
      <c r="J4" s="30">
        <v>5.9130000000000003</v>
      </c>
      <c r="K4" s="11">
        <f t="shared" si="2"/>
        <v>63.647531999999998</v>
      </c>
      <c r="L4" s="11">
        <f>G4+I4+K4</f>
        <v>226.72213199999999</v>
      </c>
      <c r="M4" s="35"/>
      <c r="O4" s="30"/>
      <c r="P4" s="30"/>
      <c r="Q4" s="30"/>
      <c r="R4" s="30"/>
      <c r="S4" s="35"/>
      <c r="T4" s="11"/>
    </row>
    <row r="5" spans="1:35">
      <c r="A5" s="30"/>
      <c r="B5" s="11"/>
      <c r="C5" s="11"/>
      <c r="D5" s="30"/>
      <c r="E5" s="35"/>
      <c r="F5" s="11"/>
      <c r="G5" s="11"/>
      <c r="H5" s="30"/>
      <c r="I5" s="30"/>
      <c r="J5" s="30"/>
      <c r="K5" s="30"/>
      <c r="L5" s="30"/>
      <c r="M5" s="35"/>
      <c r="O5" s="30"/>
      <c r="P5" s="30"/>
      <c r="Q5" s="30"/>
      <c r="R5" s="30"/>
      <c r="S5" s="35"/>
      <c r="T5" s="11"/>
    </row>
    <row r="6" spans="1:35">
      <c r="A6" s="30"/>
      <c r="B6" s="34" t="s">
        <v>33</v>
      </c>
      <c r="C6" s="34"/>
      <c r="D6" s="30"/>
      <c r="E6" s="35"/>
      <c r="F6" s="11"/>
      <c r="G6" s="11"/>
      <c r="H6" s="30"/>
      <c r="I6" s="30"/>
      <c r="J6" s="30"/>
      <c r="K6" s="30"/>
      <c r="L6" s="30"/>
      <c r="M6" s="35"/>
      <c r="O6" s="30"/>
      <c r="P6" s="30"/>
      <c r="Q6" s="11"/>
      <c r="R6" s="30"/>
      <c r="S6" s="35"/>
      <c r="T6" s="11"/>
    </row>
    <row r="7" spans="1:35">
      <c r="A7" s="11"/>
      <c r="B7" s="11">
        <v>1</v>
      </c>
      <c r="C7" s="64" t="s">
        <v>37</v>
      </c>
      <c r="D7" s="30">
        <v>78.941999999999993</v>
      </c>
      <c r="E7" s="11">
        <f t="shared" ref="E7:E9" si="3">D7*10.764</f>
        <v>849.73168799999985</v>
      </c>
      <c r="F7" s="30">
        <v>13.45</v>
      </c>
      <c r="G7" s="11">
        <f t="shared" ref="G7:G9" si="4">F7*10.764</f>
        <v>144.77579999999998</v>
      </c>
      <c r="H7" s="30">
        <v>14.78</v>
      </c>
      <c r="I7" s="11">
        <f t="shared" ref="I7:I9" si="5">H7*10.764</f>
        <v>159.09191999999999</v>
      </c>
      <c r="J7" s="30">
        <v>0</v>
      </c>
      <c r="K7" s="11">
        <f t="shared" ref="K7:K9" si="6">J7*10.764</f>
        <v>0</v>
      </c>
      <c r="L7" s="11">
        <f t="shared" ref="L7:L9" si="7">G7+I7+K7</f>
        <v>303.86771999999996</v>
      </c>
      <c r="M7" s="35"/>
      <c r="O7" s="34"/>
      <c r="P7" s="11"/>
      <c r="Q7" s="11"/>
      <c r="R7" s="30"/>
      <c r="S7" s="35"/>
      <c r="T7" s="11"/>
    </row>
    <row r="8" spans="1:35">
      <c r="A8" s="11"/>
      <c r="B8" s="11">
        <v>2</v>
      </c>
      <c r="C8" s="11" t="s">
        <v>38</v>
      </c>
      <c r="D8" s="30">
        <v>48.536999999999999</v>
      </c>
      <c r="E8" s="11">
        <f t="shared" si="3"/>
        <v>522.452268</v>
      </c>
      <c r="F8" s="30">
        <v>6.4</v>
      </c>
      <c r="G8" s="11">
        <f t="shared" si="4"/>
        <v>68.889600000000002</v>
      </c>
      <c r="H8" s="31">
        <v>11.175000000000001</v>
      </c>
      <c r="I8" s="11">
        <f t="shared" si="5"/>
        <v>120.2877</v>
      </c>
      <c r="J8" s="31">
        <v>0</v>
      </c>
      <c r="K8" s="11">
        <f t="shared" si="6"/>
        <v>0</v>
      </c>
      <c r="L8" s="11">
        <f t="shared" si="7"/>
        <v>189.1773</v>
      </c>
      <c r="O8" s="34"/>
      <c r="P8" s="11"/>
      <c r="Q8" s="11"/>
      <c r="R8" s="30"/>
      <c r="S8" s="35"/>
      <c r="T8" s="11"/>
    </row>
    <row r="9" spans="1:35">
      <c r="A9" s="11"/>
      <c r="B9" s="11">
        <v>3</v>
      </c>
      <c r="C9" s="11" t="s">
        <v>38</v>
      </c>
      <c r="D9" s="30">
        <v>63.603999999999999</v>
      </c>
      <c r="E9" s="11">
        <f t="shared" si="3"/>
        <v>684.63345599999991</v>
      </c>
      <c r="F9" s="30">
        <v>0</v>
      </c>
      <c r="G9" s="11">
        <f t="shared" si="4"/>
        <v>0</v>
      </c>
      <c r="H9" s="31">
        <v>11.63</v>
      </c>
      <c r="I9" s="11">
        <f t="shared" si="5"/>
        <v>125.18532</v>
      </c>
      <c r="J9" s="31">
        <v>0</v>
      </c>
      <c r="K9" s="11">
        <f t="shared" si="6"/>
        <v>0</v>
      </c>
      <c r="L9" s="11">
        <f t="shared" si="7"/>
        <v>125.18532</v>
      </c>
      <c r="O9" s="34"/>
      <c r="P9" s="11"/>
      <c r="Q9" s="11"/>
      <c r="R9" s="30"/>
      <c r="S9" s="35"/>
    </row>
    <row r="10" spans="1:35" ht="15.75" thickBot="1">
      <c r="A10" s="11"/>
      <c r="B10" s="11"/>
      <c r="C10" s="11"/>
      <c r="D10" s="30"/>
      <c r="E10" s="35"/>
      <c r="F10" s="11"/>
      <c r="G10" s="11"/>
      <c r="O10" s="34"/>
      <c r="P10" s="11"/>
      <c r="Q10" s="11"/>
      <c r="R10" s="30"/>
      <c r="S10" s="35"/>
      <c r="AE10" s="59" t="s">
        <v>23</v>
      </c>
    </row>
    <row r="11" spans="1:35" ht="17.25" thickBot="1">
      <c r="B11" s="54" t="s">
        <v>34</v>
      </c>
      <c r="C11" s="54"/>
      <c r="S11" s="53"/>
      <c r="U11" s="53"/>
      <c r="W11" s="53"/>
      <c r="Y11" s="53"/>
      <c r="AA11" s="53"/>
      <c r="AB11" s="53"/>
      <c r="AC11" s="53"/>
      <c r="AD11" s="53"/>
      <c r="AE11" s="60">
        <f>S11+U11+W11+Y11+AA11+AC11</f>
        <v>0</v>
      </c>
      <c r="AF11" s="53"/>
      <c r="AH11" s="55">
        <v>30.52</v>
      </c>
      <c r="AI11" s="56">
        <v>329</v>
      </c>
    </row>
    <row r="12" spans="1:35" ht="17.25" thickBot="1">
      <c r="B12" s="31">
        <v>1</v>
      </c>
      <c r="C12" s="11" t="s">
        <v>36</v>
      </c>
      <c r="D12" s="31">
        <v>70.141000000000005</v>
      </c>
      <c r="E12" s="11">
        <f t="shared" ref="E12:E13" si="8">D12*10.764</f>
        <v>754.99772400000006</v>
      </c>
      <c r="F12" s="30">
        <v>14.63</v>
      </c>
      <c r="G12" s="11">
        <f t="shared" ref="G12:G13" si="9">F12*10.764</f>
        <v>157.47731999999999</v>
      </c>
      <c r="H12" s="61">
        <v>14.78</v>
      </c>
      <c r="I12" s="11">
        <f t="shared" ref="I12:I13" si="10">H12*10.764</f>
        <v>159.09191999999999</v>
      </c>
      <c r="J12" s="31">
        <v>5.8239999999999998</v>
      </c>
      <c r="K12" s="11">
        <f t="shared" ref="K12:K13" si="11">J12*10.764</f>
        <v>62.689535999999997</v>
      </c>
      <c r="L12" s="11">
        <f t="shared" ref="L12:L13" si="12">G12+I12+K12</f>
        <v>379.25877599999995</v>
      </c>
      <c r="O12" s="33"/>
      <c r="S12" s="53"/>
      <c r="U12" s="53"/>
      <c r="W12" s="53"/>
      <c r="Y12" s="53"/>
      <c r="AA12" s="53"/>
      <c r="AB12" s="53"/>
      <c r="AC12" s="53"/>
      <c r="AD12" s="53"/>
      <c r="AE12" s="60">
        <f t="shared" ref="AE12:AE22" si="13">S12+U12+W12+Y12+AA12+AC12</f>
        <v>0</v>
      </c>
      <c r="AF12" s="53"/>
      <c r="AH12" s="57">
        <v>27.02</v>
      </c>
      <c r="AI12" s="56">
        <v>291</v>
      </c>
    </row>
    <row r="13" spans="1:35" ht="17.25" thickBot="1">
      <c r="A13" s="11"/>
      <c r="B13" s="11">
        <v>2</v>
      </c>
      <c r="C13" s="11" t="s">
        <v>38</v>
      </c>
      <c r="D13" s="30">
        <v>63.484000000000002</v>
      </c>
      <c r="E13" s="11">
        <f t="shared" si="8"/>
        <v>683.34177599999998</v>
      </c>
      <c r="F13" s="11">
        <v>0</v>
      </c>
      <c r="G13" s="11">
        <f t="shared" si="9"/>
        <v>0</v>
      </c>
      <c r="H13" s="31">
        <v>11.63</v>
      </c>
      <c r="I13" s="11">
        <f t="shared" si="10"/>
        <v>125.18532</v>
      </c>
      <c r="J13" s="31">
        <v>0</v>
      </c>
      <c r="K13" s="11">
        <f t="shared" si="11"/>
        <v>0</v>
      </c>
      <c r="L13" s="11">
        <f t="shared" si="12"/>
        <v>125.18532</v>
      </c>
      <c r="P13" s="11"/>
      <c r="R13" s="30"/>
      <c r="S13" s="53"/>
      <c r="U13" s="53"/>
      <c r="W13" s="53"/>
      <c r="Y13" s="53"/>
      <c r="AA13" s="53"/>
      <c r="AB13" s="53"/>
      <c r="AC13" s="53"/>
      <c r="AD13" s="53"/>
      <c r="AE13" s="60">
        <f t="shared" si="13"/>
        <v>0</v>
      </c>
      <c r="AF13" s="53"/>
      <c r="AH13" s="57">
        <v>27.02</v>
      </c>
      <c r="AI13" s="56">
        <v>291</v>
      </c>
    </row>
    <row r="14" spans="1:35" ht="17.25" thickBot="1">
      <c r="A14" s="11"/>
      <c r="B14" s="11"/>
      <c r="C14" s="11"/>
      <c r="D14" s="30"/>
      <c r="E14" s="35"/>
      <c r="F14" s="11"/>
      <c r="G14" s="11"/>
      <c r="S14" s="53"/>
      <c r="U14" s="53"/>
      <c r="W14" s="53"/>
      <c r="Y14" s="53"/>
      <c r="AA14" s="53"/>
      <c r="AC14" s="53"/>
      <c r="AD14" s="53"/>
      <c r="AE14" s="60">
        <f t="shared" si="13"/>
        <v>0</v>
      </c>
      <c r="AF14" s="53"/>
      <c r="AH14" s="57">
        <v>26.69</v>
      </c>
      <c r="AI14" s="56">
        <v>287</v>
      </c>
    </row>
    <row r="15" spans="1:35" ht="17.25" thickBot="1">
      <c r="A15" s="11"/>
      <c r="B15" s="34" t="s">
        <v>35</v>
      </c>
      <c r="C15" s="34"/>
      <c r="D15" s="30"/>
      <c r="E15" s="35"/>
      <c r="F15" s="11"/>
      <c r="G15" s="11"/>
      <c r="S15" s="53"/>
      <c r="U15" s="53"/>
      <c r="W15" s="53"/>
      <c r="Y15" s="53"/>
      <c r="AA15" s="53"/>
      <c r="AC15" s="53"/>
      <c r="AD15" s="53"/>
      <c r="AE15" s="60">
        <f t="shared" si="13"/>
        <v>0</v>
      </c>
      <c r="AF15" s="53"/>
      <c r="AH15" s="57">
        <v>22.2</v>
      </c>
      <c r="AI15" s="56">
        <v>239</v>
      </c>
    </row>
    <row r="16" spans="1:35" ht="17.25" thickBot="1">
      <c r="B16" s="31">
        <v>1</v>
      </c>
      <c r="C16" s="11" t="s">
        <v>36</v>
      </c>
      <c r="D16" s="31">
        <v>70.141000000000005</v>
      </c>
      <c r="E16" s="11">
        <f t="shared" ref="E16:E17" si="14">D16*10.764</f>
        <v>754.99772400000006</v>
      </c>
      <c r="F16" s="30">
        <v>14.63</v>
      </c>
      <c r="G16" s="11">
        <f t="shared" ref="G16:G17" si="15">F16*10.764</f>
        <v>157.47731999999999</v>
      </c>
      <c r="H16" s="61">
        <v>14.78</v>
      </c>
      <c r="I16" s="11">
        <f t="shared" ref="I16:I17" si="16">H16*10.764</f>
        <v>159.09191999999999</v>
      </c>
      <c r="J16" s="31">
        <v>0</v>
      </c>
      <c r="K16" s="11">
        <f t="shared" ref="K16:K17" si="17">J16*10.764</f>
        <v>0</v>
      </c>
      <c r="L16" s="11">
        <f t="shared" ref="L16:L17" si="18">G16+I16+K16</f>
        <v>316.56923999999998</v>
      </c>
      <c r="S16" s="53"/>
      <c r="U16" s="53"/>
      <c r="W16" s="53"/>
      <c r="Y16" s="53"/>
      <c r="AA16" s="53"/>
      <c r="AC16" s="53"/>
      <c r="AD16" s="53"/>
      <c r="AE16" s="60">
        <f t="shared" si="13"/>
        <v>0</v>
      </c>
      <c r="AF16" s="53"/>
      <c r="AH16" s="57">
        <v>22.2</v>
      </c>
      <c r="AI16" s="56">
        <v>239</v>
      </c>
    </row>
    <row r="17" spans="1:35" ht="17.25" thickBot="1">
      <c r="B17" s="31">
        <v>2</v>
      </c>
      <c r="C17" s="62" t="s">
        <v>38</v>
      </c>
      <c r="D17" s="30">
        <v>63.484000000000002</v>
      </c>
      <c r="E17" s="11">
        <f t="shared" si="14"/>
        <v>683.34177599999998</v>
      </c>
      <c r="F17" s="11">
        <v>0</v>
      </c>
      <c r="G17" s="11">
        <f t="shared" si="15"/>
        <v>0</v>
      </c>
      <c r="H17" s="31">
        <v>0</v>
      </c>
      <c r="I17" s="11">
        <f t="shared" si="16"/>
        <v>0</v>
      </c>
      <c r="J17" s="31">
        <v>0</v>
      </c>
      <c r="K17" s="11">
        <f t="shared" si="17"/>
        <v>0</v>
      </c>
      <c r="L17" s="11">
        <f t="shared" si="18"/>
        <v>0</v>
      </c>
      <c r="O17" s="33"/>
      <c r="S17" s="53"/>
      <c r="U17" s="53"/>
      <c r="W17" s="53"/>
      <c r="Y17" s="53"/>
      <c r="AA17" s="53"/>
      <c r="AC17" s="53"/>
      <c r="AD17" s="53"/>
      <c r="AE17" s="60">
        <f t="shared" si="13"/>
        <v>0</v>
      </c>
      <c r="AF17" s="53"/>
      <c r="AH17" s="57">
        <v>26.69</v>
      </c>
      <c r="AI17" s="56">
        <v>287</v>
      </c>
    </row>
    <row r="18" spans="1:35" ht="17.25" thickBot="1">
      <c r="A18" s="11"/>
      <c r="B18" s="11"/>
      <c r="C18" s="11"/>
      <c r="D18" s="30"/>
      <c r="E18" s="35"/>
      <c r="F18" s="11"/>
      <c r="G18" s="11"/>
      <c r="H18" s="30"/>
      <c r="I18" s="30"/>
      <c r="J18" s="30"/>
      <c r="K18" s="30"/>
      <c r="L18" s="30"/>
      <c r="M18" s="35"/>
      <c r="O18" s="30"/>
      <c r="P18" s="11"/>
      <c r="Q18" s="11"/>
      <c r="R18" s="30"/>
      <c r="S18" s="53"/>
      <c r="U18" s="53"/>
      <c r="W18" s="53"/>
      <c r="Y18" s="53"/>
      <c r="AA18" s="53"/>
      <c r="AC18" s="53"/>
      <c r="AD18" s="53"/>
      <c r="AE18" s="60">
        <f t="shared" si="13"/>
        <v>0</v>
      </c>
      <c r="AF18" s="53"/>
      <c r="AH18" s="57">
        <v>30.52</v>
      </c>
      <c r="AI18" s="56">
        <v>329</v>
      </c>
    </row>
    <row r="19" spans="1:35" ht="17.25" thickBot="1">
      <c r="A19" s="30"/>
      <c r="B19" s="11"/>
      <c r="C19" s="11"/>
      <c r="D19" s="30"/>
      <c r="E19" s="35"/>
      <c r="F19" s="11"/>
      <c r="G19" s="11"/>
      <c r="J19" s="30"/>
      <c r="K19" s="30"/>
      <c r="L19" s="30"/>
      <c r="M19" s="35"/>
      <c r="P19" s="30"/>
      <c r="Q19" s="30"/>
      <c r="R19" s="30"/>
      <c r="S19" s="53"/>
      <c r="U19" s="53"/>
      <c r="W19" s="53"/>
      <c r="Y19" s="53"/>
      <c r="AA19" s="53"/>
      <c r="AC19" s="53"/>
      <c r="AD19" s="53"/>
      <c r="AE19" s="60">
        <f t="shared" si="13"/>
        <v>0</v>
      </c>
      <c r="AF19" s="53"/>
      <c r="AH19" s="57">
        <v>30.46</v>
      </c>
      <c r="AI19" s="56">
        <v>328</v>
      </c>
    </row>
    <row r="20" spans="1:35" ht="17.25" thickBot="1">
      <c r="A20" s="30"/>
      <c r="B20" s="11"/>
      <c r="C20" s="11"/>
      <c r="D20" s="30"/>
      <c r="E20" s="35"/>
      <c r="F20" s="11"/>
      <c r="G20" s="11"/>
      <c r="J20" s="11">
        <f>E16+G16+I16</f>
        <v>1071.5669640000001</v>
      </c>
      <c r="K20" s="30"/>
      <c r="L20" s="30"/>
      <c r="M20" s="35"/>
      <c r="P20" s="30"/>
      <c r="Q20" s="30"/>
      <c r="R20" s="30"/>
      <c r="S20" s="53"/>
      <c r="U20" s="53"/>
      <c r="W20" s="53"/>
      <c r="Y20" s="53"/>
      <c r="AA20" s="53"/>
      <c r="AC20" s="53"/>
      <c r="AD20" s="53"/>
      <c r="AE20" s="60">
        <f t="shared" si="13"/>
        <v>0</v>
      </c>
      <c r="AF20" s="53"/>
      <c r="AH20" s="57">
        <v>30.46</v>
      </c>
      <c r="AI20" s="56">
        <v>328</v>
      </c>
    </row>
    <row r="21" spans="1:35" ht="17.25" thickBot="1">
      <c r="A21" s="30"/>
      <c r="B21" s="11"/>
      <c r="C21" s="11"/>
      <c r="D21" s="30"/>
      <c r="E21" s="35"/>
      <c r="F21" s="11"/>
      <c r="G21" s="11"/>
      <c r="J21" s="11">
        <f>E12+G12+I12</f>
        <v>1071.5669640000001</v>
      </c>
      <c r="K21" s="30"/>
      <c r="L21" s="30"/>
      <c r="M21" s="35"/>
      <c r="P21" s="30"/>
      <c r="Q21" s="11"/>
      <c r="R21" s="30"/>
      <c r="S21" s="53"/>
      <c r="U21" s="53"/>
      <c r="W21" s="53"/>
      <c r="Y21" s="53"/>
      <c r="AA21" s="53"/>
      <c r="AC21" s="53"/>
      <c r="AD21" s="53"/>
      <c r="AE21" s="60">
        <f t="shared" si="13"/>
        <v>0</v>
      </c>
      <c r="AF21" s="53"/>
      <c r="AH21" s="57">
        <v>30.31</v>
      </c>
      <c r="AI21" s="56">
        <v>326</v>
      </c>
    </row>
    <row r="22" spans="1:35" ht="17.25" thickBot="1">
      <c r="A22" s="34"/>
      <c r="B22" s="36"/>
      <c r="C22" s="36"/>
      <c r="D22" s="36"/>
      <c r="E22" s="36"/>
      <c r="F22" s="11"/>
      <c r="G22" s="11"/>
      <c r="J22" s="30"/>
      <c r="K22" s="30"/>
      <c r="L22" s="30"/>
      <c r="M22" s="35"/>
      <c r="P22" s="11"/>
      <c r="R22" s="30"/>
      <c r="S22" s="53"/>
      <c r="U22" s="53"/>
      <c r="W22" s="53"/>
      <c r="Y22" s="53"/>
      <c r="AA22" s="53"/>
      <c r="AC22" s="53"/>
      <c r="AD22" s="53"/>
      <c r="AE22" s="60">
        <f t="shared" si="13"/>
        <v>0</v>
      </c>
      <c r="AF22" s="53"/>
      <c r="AH22" s="57">
        <v>30.31</v>
      </c>
      <c r="AI22" s="56">
        <v>326</v>
      </c>
    </row>
    <row r="23" spans="1:35" ht="17.25" thickBot="1">
      <c r="A23" s="11"/>
      <c r="B23" s="11"/>
      <c r="C23" s="11"/>
      <c r="D23" s="30"/>
      <c r="E23" s="35"/>
      <c r="F23" s="11"/>
      <c r="G23" s="11"/>
      <c r="P23" s="11"/>
      <c r="Q23" s="11"/>
      <c r="R23" s="30"/>
      <c r="S23" s="35"/>
      <c r="T23" s="11"/>
      <c r="AH23" s="57">
        <v>27.81</v>
      </c>
      <c r="AI23" s="56">
        <v>299</v>
      </c>
    </row>
    <row r="24" spans="1:35" ht="17.25" thickBot="1">
      <c r="A24" s="11"/>
      <c r="B24" s="11"/>
      <c r="C24" s="11"/>
      <c r="D24" s="30"/>
      <c r="E24" s="35"/>
      <c r="F24" s="11"/>
      <c r="G24" s="11"/>
      <c r="AH24" s="57">
        <v>27.81</v>
      </c>
      <c r="AI24" s="56">
        <v>299</v>
      </c>
    </row>
    <row r="25" spans="1:35" ht="17.25" thickBot="1">
      <c r="A25" s="11"/>
      <c r="B25" s="11"/>
      <c r="C25" s="11"/>
      <c r="D25" s="30"/>
      <c r="E25" s="35"/>
      <c r="F25" s="11"/>
      <c r="G25" s="11"/>
      <c r="AH25" s="57">
        <v>27.23</v>
      </c>
      <c r="AI25" s="56">
        <v>293</v>
      </c>
    </row>
    <row r="26" spans="1:35" ht="17.25" thickBot="1">
      <c r="AH26" s="58">
        <v>27.23</v>
      </c>
      <c r="AI26" s="56">
        <v>293</v>
      </c>
    </row>
    <row r="31" spans="1:35" ht="15.75" thickBot="1">
      <c r="V31" s="54"/>
    </row>
    <row r="32" spans="1:35" ht="17.25" thickBot="1">
      <c r="X32" s="53"/>
      <c r="Z32" s="53"/>
      <c r="AA32" s="53"/>
      <c r="AB32" s="53"/>
      <c r="AC32" s="53"/>
      <c r="AD32" s="53"/>
      <c r="AE32" s="53"/>
      <c r="AF32" s="53"/>
      <c r="AG32" s="55"/>
      <c r="AH32" s="56"/>
    </row>
    <row r="33" spans="22:34" ht="17.25" thickBot="1">
      <c r="X33" s="53"/>
      <c r="Z33" s="53"/>
      <c r="AA33" s="53"/>
      <c r="AB33" s="53"/>
      <c r="AC33" s="53"/>
      <c r="AD33" s="53"/>
      <c r="AE33" s="53"/>
      <c r="AF33" s="53"/>
      <c r="AG33" s="57"/>
      <c r="AH33" s="56"/>
    </row>
    <row r="34" spans="22:34" ht="17.25" thickBot="1">
      <c r="X34" s="53"/>
      <c r="Z34" s="53"/>
      <c r="AA34" s="53"/>
      <c r="AB34" s="53"/>
      <c r="AC34" s="53"/>
      <c r="AD34" s="53"/>
      <c r="AE34" s="53"/>
      <c r="AF34" s="53"/>
      <c r="AG34" s="57"/>
      <c r="AH34" s="56"/>
    </row>
    <row r="35" spans="22:34" ht="17.25" thickBot="1">
      <c r="V35" s="54"/>
      <c r="AG35" s="57"/>
      <c r="AH35" s="56"/>
    </row>
    <row r="36" spans="22:34" ht="17.25" thickBot="1">
      <c r="X36" s="53"/>
      <c r="Z36" s="53"/>
      <c r="AA36" s="53"/>
      <c r="AB36" s="53"/>
      <c r="AC36" s="53"/>
      <c r="AD36" s="53"/>
      <c r="AE36" s="53"/>
      <c r="AF36" s="53"/>
      <c r="AG36" s="57"/>
      <c r="AH36" s="56"/>
    </row>
    <row r="37" spans="22:34" ht="17.25" thickBot="1">
      <c r="X37" s="53"/>
      <c r="Z37" s="53"/>
      <c r="AA37" s="53"/>
      <c r="AB37" s="53"/>
      <c r="AC37" s="53"/>
      <c r="AD37" s="53"/>
      <c r="AE37" s="53"/>
      <c r="AF37" s="53"/>
      <c r="AG37" s="57"/>
      <c r="AH37" s="56"/>
    </row>
    <row r="38" spans="22:34" ht="17.25" thickBot="1">
      <c r="X38" s="53"/>
      <c r="Z38" s="53"/>
      <c r="AA38" s="53"/>
      <c r="AB38" s="53"/>
      <c r="AC38" s="53"/>
      <c r="AD38" s="53"/>
      <c r="AE38" s="53"/>
      <c r="AF38" s="53"/>
      <c r="AG38" s="57"/>
      <c r="AH38" s="56"/>
    </row>
    <row r="39" spans="22:34" ht="17.25" thickBot="1">
      <c r="X39" s="53"/>
      <c r="Z39" s="53"/>
      <c r="AA39" s="53"/>
      <c r="AB39" s="53"/>
      <c r="AC39" s="53"/>
      <c r="AD39" s="53"/>
      <c r="AE39" s="53"/>
      <c r="AF39" s="53"/>
      <c r="AG39" s="57"/>
      <c r="AH39" s="56"/>
    </row>
    <row r="40" spans="22:34" ht="17.25" thickBot="1">
      <c r="X40" s="53"/>
      <c r="Z40" s="53"/>
      <c r="AA40" s="53"/>
      <c r="AB40" s="53"/>
      <c r="AC40" s="53"/>
      <c r="AD40" s="53"/>
      <c r="AE40" s="53"/>
      <c r="AF40" s="53"/>
      <c r="AG40" s="57"/>
      <c r="AH40" s="56"/>
    </row>
    <row r="41" spans="22:34" ht="17.25" thickBot="1">
      <c r="X41" s="53"/>
      <c r="Z41" s="53"/>
      <c r="AA41" s="53"/>
      <c r="AB41" s="53"/>
      <c r="AC41" s="53"/>
      <c r="AD41" s="53"/>
      <c r="AE41" s="53"/>
      <c r="AF41" s="53"/>
      <c r="AG41" s="57"/>
      <c r="AH41" s="56"/>
    </row>
    <row r="42" spans="22:34" ht="17.25" thickBot="1">
      <c r="X42" s="53"/>
      <c r="Z42" s="53"/>
      <c r="AA42" s="53"/>
      <c r="AB42" s="53"/>
      <c r="AC42" s="53"/>
      <c r="AD42" s="53"/>
      <c r="AE42" s="53"/>
      <c r="AF42" s="53"/>
      <c r="AG42" s="57"/>
      <c r="AH42" s="56"/>
    </row>
    <row r="43" spans="22:34" ht="17.25" thickBot="1">
      <c r="X43" s="53"/>
      <c r="Z43" s="53"/>
      <c r="AA43" s="53"/>
      <c r="AB43" s="53"/>
      <c r="AC43" s="53"/>
      <c r="AD43" s="53"/>
      <c r="AE43" s="53"/>
      <c r="AF43" s="53"/>
      <c r="AG43" s="57"/>
      <c r="AH43" s="56"/>
    </row>
    <row r="44" spans="22:34" ht="17.25" thickBot="1">
      <c r="V44" s="54"/>
      <c r="AG44" s="57"/>
      <c r="AH44" s="56"/>
    </row>
    <row r="45" spans="22:34" ht="17.25" thickBot="1">
      <c r="X45" s="53"/>
      <c r="Z45" s="53"/>
      <c r="AA45" s="53"/>
      <c r="AB45" s="53"/>
      <c r="AC45" s="53"/>
      <c r="AD45" s="53"/>
      <c r="AE45" s="53"/>
      <c r="AF45" s="53"/>
      <c r="AG45" s="57"/>
      <c r="AH45" s="56"/>
    </row>
    <row r="46" spans="22:34" ht="17.25" thickBot="1">
      <c r="X46" s="53"/>
      <c r="Z46" s="53"/>
      <c r="AA46" s="53"/>
      <c r="AB46" s="53"/>
      <c r="AC46" s="53"/>
      <c r="AD46" s="53"/>
      <c r="AE46" s="53"/>
      <c r="AF46" s="53"/>
      <c r="AG46" s="57"/>
      <c r="AH46" s="56"/>
    </row>
    <row r="47" spans="22:34" ht="17.25" thickBot="1">
      <c r="X47" s="53"/>
      <c r="Z47" s="53"/>
      <c r="AA47" s="53"/>
      <c r="AB47" s="53"/>
      <c r="AC47" s="53"/>
      <c r="AD47" s="53"/>
      <c r="AE47" s="53"/>
      <c r="AF47" s="53"/>
      <c r="AG47" s="58"/>
      <c r="AH47" s="56"/>
    </row>
    <row r="48" spans="22:34">
      <c r="X48" s="53"/>
      <c r="Z48" s="53"/>
      <c r="AA48" s="53"/>
      <c r="AB48" s="53"/>
      <c r="AC48" s="53"/>
      <c r="AD48" s="53"/>
      <c r="AE48" s="53"/>
      <c r="AF48" s="53"/>
    </row>
    <row r="49" spans="24:32">
      <c r="X49" s="53"/>
      <c r="Z49" s="53"/>
      <c r="AA49" s="53"/>
      <c r="AB49" s="53"/>
      <c r="AC49" s="53"/>
      <c r="AD49" s="53"/>
      <c r="AE49" s="53"/>
      <c r="AF49" s="53"/>
    </row>
    <row r="50" spans="24:32">
      <c r="X50" s="53"/>
      <c r="Z50" s="53"/>
      <c r="AA50" s="53"/>
      <c r="AB50" s="53"/>
      <c r="AC50" s="53"/>
      <c r="AD50" s="53"/>
      <c r="AE50" s="53"/>
      <c r="AF50" s="53"/>
    </row>
    <row r="51" spans="24:32">
      <c r="X51" s="53"/>
      <c r="Z51" s="53"/>
      <c r="AA51" s="53"/>
      <c r="AB51" s="53"/>
      <c r="AC51" s="53"/>
      <c r="AD51" s="53"/>
      <c r="AE51" s="53"/>
      <c r="AF51" s="53"/>
    </row>
    <row r="52" spans="24:32">
      <c r="X52" s="53"/>
      <c r="Z52" s="53"/>
      <c r="AA52" s="53"/>
      <c r="AB52" s="53"/>
      <c r="AC52" s="53"/>
      <c r="AD52" s="53"/>
      <c r="AE52" s="53"/>
      <c r="AF52" s="53"/>
    </row>
  </sheetData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1:U24"/>
  <sheetViews>
    <sheetView topLeftCell="B1" zoomScale="115" zoomScaleNormal="115" workbookViewId="0">
      <selection activeCell="H20" sqref="H20"/>
    </sheetView>
  </sheetViews>
  <sheetFormatPr defaultRowHeight="16.5"/>
  <cols>
    <col min="1" max="1" width="9.140625" style="17"/>
    <col min="2" max="2" width="5.7109375" style="17" bestFit="1" customWidth="1"/>
    <col min="3" max="3" width="9.7109375" style="17" customWidth="1"/>
    <col min="4" max="5" width="9.140625" style="17"/>
    <col min="6" max="7" width="9.85546875" style="17" bestFit="1" customWidth="1"/>
    <col min="8" max="8" width="11.42578125" style="17" bestFit="1" customWidth="1"/>
    <col min="9" max="9" width="13.85546875" style="17" bestFit="1" customWidth="1"/>
    <col min="10" max="10" width="13.140625" style="17" customWidth="1"/>
    <col min="11" max="11" width="9.85546875" style="17" customWidth="1"/>
    <col min="12" max="12" width="11.28515625" style="17" bestFit="1" customWidth="1"/>
    <col min="13" max="13" width="9.85546875" style="17" bestFit="1" customWidth="1"/>
    <col min="14" max="14" width="19.140625" style="17" customWidth="1"/>
    <col min="15" max="15" width="9.85546875" style="17" bestFit="1" customWidth="1"/>
    <col min="16" max="16" width="20" style="17" customWidth="1"/>
    <col min="17" max="17" width="9.140625" style="17"/>
    <col min="18" max="18" width="14.42578125" style="17" customWidth="1"/>
    <col min="19" max="19" width="9.140625" style="17"/>
    <col min="20" max="20" width="15.5703125" style="17" customWidth="1"/>
    <col min="21" max="21" width="14.5703125" style="17" customWidth="1"/>
    <col min="22" max="16384" width="9.140625" style="17"/>
  </cols>
  <sheetData>
    <row r="1" spans="2:21">
      <c r="C1" s="67" t="s">
        <v>43</v>
      </c>
      <c r="D1" s="67"/>
    </row>
    <row r="2" spans="2:21" s="22" customFormat="1">
      <c r="B2" s="25" t="s">
        <v>11</v>
      </c>
      <c r="C2" s="25" t="s">
        <v>27</v>
      </c>
      <c r="D2" s="25" t="s">
        <v>15</v>
      </c>
      <c r="E2" s="25"/>
      <c r="F2" s="25" t="s">
        <v>12</v>
      </c>
      <c r="G2" s="25" t="s">
        <v>13</v>
      </c>
      <c r="H2" s="25" t="s">
        <v>14</v>
      </c>
      <c r="I2" s="25" t="s">
        <v>8</v>
      </c>
      <c r="J2" s="25" t="s">
        <v>41</v>
      </c>
      <c r="K2" s="25" t="s">
        <v>42</v>
      </c>
      <c r="L2" s="25"/>
      <c r="M2" s="25"/>
      <c r="N2" s="25" t="s">
        <v>16</v>
      </c>
      <c r="O2" s="25" t="s">
        <v>17</v>
      </c>
    </row>
    <row r="3" spans="2:21">
      <c r="B3" s="26">
        <v>1</v>
      </c>
      <c r="C3" s="26">
        <v>604</v>
      </c>
      <c r="D3" s="26">
        <v>69.882000000000005</v>
      </c>
      <c r="E3" s="27">
        <f t="shared" ref="E3:E12" si="0">D3*10.764</f>
        <v>752.20984799999997</v>
      </c>
      <c r="F3" s="26">
        <v>13.05</v>
      </c>
      <c r="G3" s="26">
        <f>D3+F3</f>
        <v>82.932000000000002</v>
      </c>
      <c r="H3" s="27">
        <f>G3*10.764</f>
        <v>892.68004799999994</v>
      </c>
      <c r="I3" s="28">
        <v>16198750</v>
      </c>
      <c r="J3" s="23">
        <f>I3/H3</f>
        <v>18146.19923038764</v>
      </c>
      <c r="K3" s="23">
        <f>I3/E3</f>
        <v>21534.88158001356</v>
      </c>
      <c r="L3" s="28">
        <v>972000</v>
      </c>
      <c r="M3" s="28">
        <v>30000</v>
      </c>
      <c r="N3" s="23">
        <f>I3+L3+M3</f>
        <v>17200750</v>
      </c>
      <c r="O3" s="23">
        <f>N3/H3</f>
        <v>19268.661866631079</v>
      </c>
    </row>
    <row r="4" spans="2:21">
      <c r="B4" s="26">
        <v>2</v>
      </c>
      <c r="C4" s="26">
        <v>903</v>
      </c>
      <c r="D4" s="26">
        <v>59.692999999999998</v>
      </c>
      <c r="E4" s="27">
        <f t="shared" si="0"/>
        <v>642.53545199999996</v>
      </c>
      <c r="F4" s="26">
        <v>13.273</v>
      </c>
      <c r="G4" s="26">
        <f t="shared" ref="G4:G12" si="1">D4+F4</f>
        <v>72.965999999999994</v>
      </c>
      <c r="H4" s="27">
        <f t="shared" ref="H4:H12" si="2">G4*10.764</f>
        <v>785.40602399999989</v>
      </c>
      <c r="I4" s="28">
        <v>11500000</v>
      </c>
      <c r="J4" s="23">
        <f t="shared" ref="J4:J12" si="3">I4/H4</f>
        <v>14642.108219938993</v>
      </c>
      <c r="K4" s="23">
        <f>I4/E4</f>
        <v>17897.84511376658</v>
      </c>
      <c r="L4" s="28"/>
      <c r="M4" s="28">
        <v>30000</v>
      </c>
      <c r="N4" s="23">
        <f t="shared" ref="N4:N12" si="4">I4+L4+M4</f>
        <v>11530000</v>
      </c>
      <c r="O4" s="23">
        <f t="shared" ref="O4:O12" si="5">N4/H4</f>
        <v>14680.305023991008</v>
      </c>
    </row>
    <row r="5" spans="2:21">
      <c r="B5" s="26">
        <v>3</v>
      </c>
      <c r="C5" s="26">
        <v>904</v>
      </c>
      <c r="D5" s="26">
        <v>69.882000000000005</v>
      </c>
      <c r="E5" s="27">
        <f t="shared" si="0"/>
        <v>752.20984799999997</v>
      </c>
      <c r="F5" s="26">
        <v>13.05</v>
      </c>
      <c r="G5" s="26">
        <f t="shared" si="1"/>
        <v>82.932000000000002</v>
      </c>
      <c r="H5" s="27">
        <f t="shared" si="2"/>
        <v>892.68004799999994</v>
      </c>
      <c r="I5" s="28">
        <v>12000000</v>
      </c>
      <c r="J5" s="23">
        <f t="shared" si="3"/>
        <v>13442.66630231664</v>
      </c>
      <c r="K5" s="23">
        <f>I5/E5</f>
        <v>15952.995074321336</v>
      </c>
      <c r="L5" s="28"/>
      <c r="M5" s="28">
        <v>30000</v>
      </c>
      <c r="N5" s="23">
        <f t="shared" si="4"/>
        <v>12030000</v>
      </c>
      <c r="O5" s="23">
        <f t="shared" si="5"/>
        <v>13476.272968072431</v>
      </c>
      <c r="P5" s="19"/>
      <c r="R5" s="19"/>
      <c r="T5" s="20"/>
      <c r="U5" s="21"/>
    </row>
    <row r="6" spans="2:21">
      <c r="B6" s="26">
        <v>4</v>
      </c>
      <c r="C6" s="26">
        <v>301</v>
      </c>
      <c r="D6" s="26">
        <v>43.386000000000003</v>
      </c>
      <c r="E6" s="27">
        <f t="shared" si="0"/>
        <v>467.00690400000002</v>
      </c>
      <c r="F6" s="26">
        <v>2.16</v>
      </c>
      <c r="G6" s="26">
        <f t="shared" si="1"/>
        <v>45.546000000000006</v>
      </c>
      <c r="H6" s="27">
        <f t="shared" si="2"/>
        <v>490.25714400000004</v>
      </c>
      <c r="I6" s="28">
        <v>8000000</v>
      </c>
      <c r="J6" s="23">
        <f t="shared" si="3"/>
        <v>16317.967209469158</v>
      </c>
      <c r="K6" s="23">
        <f t="shared" ref="K6:K7" si="6">I6/E6</f>
        <v>17130.367734349384</v>
      </c>
      <c r="L6" s="28">
        <v>480000</v>
      </c>
      <c r="M6" s="28">
        <v>30000</v>
      </c>
      <c r="N6" s="23">
        <f t="shared" si="4"/>
        <v>8510000</v>
      </c>
      <c r="O6" s="23">
        <f t="shared" si="5"/>
        <v>17358.237619072817</v>
      </c>
      <c r="P6" s="19"/>
      <c r="R6" s="19"/>
      <c r="T6" s="20"/>
      <c r="U6" s="21"/>
    </row>
    <row r="7" spans="2:21">
      <c r="B7" s="26">
        <v>5</v>
      </c>
      <c r="C7" s="26">
        <v>1103</v>
      </c>
      <c r="D7" s="26">
        <v>59.692999999999998</v>
      </c>
      <c r="E7" s="27">
        <f t="shared" si="0"/>
        <v>642.53545199999996</v>
      </c>
      <c r="F7" s="26">
        <v>13.273</v>
      </c>
      <c r="G7" s="26">
        <f t="shared" si="1"/>
        <v>72.965999999999994</v>
      </c>
      <c r="H7" s="27">
        <f t="shared" si="2"/>
        <v>785.40602399999989</v>
      </c>
      <c r="I7" s="28">
        <v>11100000</v>
      </c>
      <c r="J7" s="23">
        <f t="shared" si="3"/>
        <v>14132.817499245462</v>
      </c>
      <c r="K7" s="23">
        <f t="shared" si="6"/>
        <v>17275.311370679046</v>
      </c>
      <c r="L7" s="28">
        <v>555000</v>
      </c>
      <c r="M7" s="28">
        <v>30000</v>
      </c>
      <c r="N7" s="23">
        <f t="shared" si="4"/>
        <v>11685000</v>
      </c>
      <c r="O7" s="23">
        <f t="shared" si="5"/>
        <v>14877.655178259751</v>
      </c>
      <c r="P7" s="19"/>
      <c r="R7" s="19"/>
      <c r="T7" s="20"/>
      <c r="U7" s="21"/>
    </row>
    <row r="8" spans="2:21">
      <c r="B8" s="26">
        <v>6</v>
      </c>
      <c r="C8" s="26"/>
      <c r="D8" s="26"/>
      <c r="E8" s="27">
        <f t="shared" si="0"/>
        <v>0</v>
      </c>
      <c r="F8" s="26"/>
      <c r="G8" s="26">
        <f t="shared" si="1"/>
        <v>0</v>
      </c>
      <c r="H8" s="27">
        <f t="shared" si="2"/>
        <v>0</v>
      </c>
      <c r="I8" s="28"/>
      <c r="J8" s="23" t="e">
        <f t="shared" si="3"/>
        <v>#DIV/0!</v>
      </c>
      <c r="K8" s="23"/>
      <c r="L8" s="28"/>
      <c r="M8" s="28">
        <v>30000</v>
      </c>
      <c r="N8" s="23">
        <f t="shared" si="4"/>
        <v>30000</v>
      </c>
      <c r="O8" s="23" t="e">
        <f t="shared" si="5"/>
        <v>#DIV/0!</v>
      </c>
      <c r="P8" s="19"/>
      <c r="R8" s="19"/>
      <c r="T8" s="20"/>
      <c r="U8" s="21"/>
    </row>
    <row r="9" spans="2:21">
      <c r="B9" s="26"/>
      <c r="C9" s="26"/>
      <c r="D9" s="26"/>
      <c r="E9" s="27">
        <f t="shared" si="0"/>
        <v>0</v>
      </c>
      <c r="F9" s="26"/>
      <c r="G9" s="26">
        <f t="shared" si="1"/>
        <v>0</v>
      </c>
      <c r="H9" s="27">
        <f t="shared" si="2"/>
        <v>0</v>
      </c>
      <c r="I9" s="28"/>
      <c r="J9" s="23" t="e">
        <f t="shared" si="3"/>
        <v>#DIV/0!</v>
      </c>
      <c r="K9" s="23"/>
      <c r="L9" s="28"/>
      <c r="M9" s="28"/>
      <c r="N9" s="23"/>
      <c r="O9" s="23"/>
      <c r="P9" s="19"/>
      <c r="R9" s="19"/>
      <c r="T9" s="20"/>
      <c r="U9" s="21"/>
    </row>
    <row r="10" spans="2:21">
      <c r="B10" s="26"/>
      <c r="C10" s="26"/>
      <c r="D10" s="26"/>
      <c r="E10" s="27">
        <f t="shared" si="0"/>
        <v>0</v>
      </c>
      <c r="F10" s="26"/>
      <c r="G10" s="26">
        <f t="shared" ref="G10:G11" si="7">D10+F10</f>
        <v>0</v>
      </c>
      <c r="H10" s="27">
        <f t="shared" si="2"/>
        <v>0</v>
      </c>
      <c r="I10" s="28"/>
      <c r="J10" s="23" t="e">
        <f t="shared" si="3"/>
        <v>#DIV/0!</v>
      </c>
      <c r="K10" s="23"/>
      <c r="L10" s="28"/>
      <c r="M10" s="28"/>
      <c r="N10" s="23"/>
      <c r="O10" s="23"/>
      <c r="P10" s="19"/>
      <c r="R10" s="19"/>
      <c r="T10" s="20"/>
      <c r="U10" s="21"/>
    </row>
    <row r="11" spans="2:21">
      <c r="B11" s="26"/>
      <c r="C11" s="26"/>
      <c r="D11" s="26"/>
      <c r="E11" s="27">
        <f t="shared" si="0"/>
        <v>0</v>
      </c>
      <c r="F11" s="26"/>
      <c r="G11" s="26">
        <f t="shared" si="7"/>
        <v>0</v>
      </c>
      <c r="H11" s="27">
        <f t="shared" si="2"/>
        <v>0</v>
      </c>
      <c r="I11" s="28"/>
      <c r="J11" s="23" t="e">
        <f t="shared" si="3"/>
        <v>#DIV/0!</v>
      </c>
      <c r="K11" s="23"/>
      <c r="L11" s="28"/>
      <c r="M11" s="28"/>
      <c r="N11" s="23"/>
      <c r="O11" s="23"/>
      <c r="P11" s="19"/>
      <c r="R11" s="19"/>
      <c r="T11" s="20"/>
      <c r="U11" s="21"/>
    </row>
    <row r="12" spans="2:21">
      <c r="B12" s="26">
        <v>7</v>
      </c>
      <c r="C12" s="26"/>
      <c r="D12" s="26"/>
      <c r="E12" s="27">
        <f t="shared" si="0"/>
        <v>0</v>
      </c>
      <c r="F12" s="26"/>
      <c r="G12" s="26">
        <f t="shared" si="1"/>
        <v>0</v>
      </c>
      <c r="H12" s="27">
        <f t="shared" si="2"/>
        <v>0</v>
      </c>
      <c r="I12" s="28"/>
      <c r="J12" s="23" t="e">
        <f t="shared" si="3"/>
        <v>#DIV/0!</v>
      </c>
      <c r="K12" s="23"/>
      <c r="L12" s="28"/>
      <c r="M12" s="28">
        <v>0</v>
      </c>
      <c r="N12" s="23">
        <f t="shared" si="4"/>
        <v>0</v>
      </c>
      <c r="O12" s="23" t="e">
        <f t="shared" si="5"/>
        <v>#DIV/0!</v>
      </c>
      <c r="P12" s="19"/>
      <c r="R12" s="19"/>
      <c r="T12" s="20"/>
      <c r="U12" s="21"/>
    </row>
    <row r="13" spans="2:21">
      <c r="I13" s="18"/>
      <c r="J13" s="24" t="e">
        <f>AVERAGE(J3:J12)</f>
        <v>#DIV/0!</v>
      </c>
      <c r="K13" s="24"/>
      <c r="L13" s="66" t="s">
        <v>18</v>
      </c>
      <c r="M13" s="66"/>
      <c r="N13" s="66"/>
      <c r="O13" s="24" t="e">
        <f>AVERAGE(O3:O12)</f>
        <v>#DIV/0!</v>
      </c>
    </row>
    <row r="14" spans="2:21">
      <c r="I14" s="18"/>
    </row>
    <row r="15" spans="2:21">
      <c r="I15" s="18"/>
    </row>
    <row r="16" spans="2:21">
      <c r="F16" s="19"/>
      <c r="I16" s="18"/>
    </row>
    <row r="17" spans="9:9">
      <c r="I17" s="18"/>
    </row>
    <row r="18" spans="9:9">
      <c r="I18" s="18"/>
    </row>
    <row r="19" spans="9:9">
      <c r="I19" s="18"/>
    </row>
    <row r="20" spans="9:9">
      <c r="I20" s="18"/>
    </row>
    <row r="21" spans="9:9">
      <c r="I21" s="18"/>
    </row>
    <row r="22" spans="9:9">
      <c r="I22" s="18"/>
    </row>
    <row r="23" spans="9:9">
      <c r="I23" s="18"/>
    </row>
    <row r="24" spans="9:9">
      <c r="I24" s="18"/>
    </row>
  </sheetData>
  <mergeCells count="2">
    <mergeCell ref="L13:N13"/>
    <mergeCell ref="C1:D1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C3"/>
  <sheetViews>
    <sheetView topLeftCell="B1" workbookViewId="0">
      <selection activeCell="U10" sqref="U10"/>
    </sheetView>
  </sheetViews>
  <sheetFormatPr defaultRowHeight="15"/>
  <sheetData>
    <row r="3" spans="3:3">
      <c r="C3" s="6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33285-0028-44EE-B304-F3D9D310BF97}">
  <dimension ref="A1"/>
  <sheetViews>
    <sheetView topLeftCell="A2" workbookViewId="0">
      <selection activeCell="S32" sqref="S32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E91A-3272-4083-9486-7DF2960CD7A5}">
  <dimension ref="A1"/>
  <sheetViews>
    <sheetView topLeftCell="A136" workbookViewId="0">
      <selection activeCell="B164" sqref="B16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Stone Vista</vt:lpstr>
      <vt:lpstr>Total</vt:lpstr>
      <vt:lpstr>Rera</vt:lpstr>
      <vt:lpstr>Typical Floor</vt:lpstr>
      <vt:lpstr>IGR</vt:lpstr>
      <vt:lpstr>RR</vt:lpstr>
      <vt:lpstr>Rates nby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2025-01-25T06:38:05Z</dcterms:modified>
</cp:coreProperties>
</file>