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I39" i="4" l="1"/>
  <c r="G38" i="4"/>
  <c r="G37" i="4"/>
  <c r="G36" i="4"/>
  <c r="G39" i="4" s="1"/>
  <c r="Q6" i="16"/>
  <c r="Q9" i="15"/>
  <c r="S11" i="14"/>
  <c r="Q8" i="13"/>
  <c r="I31" i="4"/>
  <c r="G31" i="4"/>
  <c r="G29" i="4"/>
  <c r="G30" i="4"/>
  <c r="G28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D3" i="4" l="1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<sst xmlns="http://schemas.openxmlformats.org/spreadsheetml/2006/main" count="56" uniqueCount="47">
  <si>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</si>
  <si>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</si>
  <si>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</si>
  <si>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</si>
  <si>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</si>
  <si>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</si>
  <si>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</si>
  <si>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</si>
  <si>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</si>
  <si>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</si>
  <si>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</si>
  <si>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</si>
  <si>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</si>
  <si>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</si>
  <si>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</si>
  <si>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</si>
  <si>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</si>
  <si>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</si>
  <si>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</si>
  <si>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</si>
  <si>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</si>
  <si>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</si>
  <si>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</si>
  <si>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</si>
  <si>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</si>
  <si>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</si>
  <si>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</si>
  <si>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</si>
  <si>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</si>
  <si>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</si>
  <si>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</si>
  <si>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</si>
  <si>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</si>
  <si>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</si>
  <si>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</si>
  <si>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</si>
  <si>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</si>
  <si>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</si>
  <si>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</si>
  <si>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</si>
  <si>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</si>
  <si>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Chaja</t>
  </si>
  <si>
    <t>SS</t>
  </si>
  <si>
    <t>As per Rera Cer</t>
  </si>
  <si>
    <t>State Bank of India ( RASMECCC Panvel ) -   Mr. Sachin Naval Thakur And Mrs. Anita Sachin Thakur - 702 AND  Mr. Pawan Santosh Thakur And Miss. Suvarna Pawan Thakur - 801</t>
  </si>
  <si>
    <t>Flat No. 801</t>
  </si>
  <si>
    <t>Flat No. 702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</si>
</sst>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851</xdr:colOff>
      <xdr:row>28</xdr:row>
      <xdr:rowOff>153139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096851" cy="52966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15</xdr:col>
      <xdr:colOff>19904</xdr:colOff>
      <xdr:row>34</xdr:row>
      <xdr:rowOff>143613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333500"/>
          <a:ext cx="6115904" cy="5287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29430</xdr:colOff>
      <xdr:row>29</xdr:row>
      <xdr:rowOff>48376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25430" cy="5382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851</xdr:colOff>
      <xdr:row>29</xdr:row>
      <xdr:rowOff>162646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096851" cy="5163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15</xdr:col>
      <xdr:colOff>553633</xdr:colOff>
      <xdr:row>33</xdr:row>
      <xdr:rowOff>57849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8478433" cy="5010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24</xdr:col>
      <xdr:colOff>191633</xdr:colOff>
      <xdr:row>31</xdr:row>
      <xdr:rowOff>115087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381000"/>
          <a:ext cx="8116433" cy="56395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14</xdr:col>
      <xdr:colOff>315135</xdr:colOff>
      <xdr:row>26</xdr:row>
      <xdr:rowOff>67376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5801535" cy="50203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0</xdr:row>
      <xdr:rowOff>0</xdr:rowOff>
    </xdr:from>
    <xdr:to>
      <xdr:col>18</xdr:col>
      <xdr:colOff>334727</xdr:colOff>
      <xdr:row>25</xdr:row>
      <xdr:rowOff>10191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0" y="0"/>
          <a:ext cx="9688277" cy="4772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D22" zoomScaleNormal="100" workbookViewId="0">
      <selection activeCell="P33" sqref="P33:T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578</v>
      </c>
      <c r="C3" s="4">
        <f>B3*1.2</f>
        <v>693.6</v>
      </c>
      <c r="D3" s="4">
        <f t="shared" ref="D3:D9" si="2">C3*1.2</f>
        <v>832.32</v>
      </c>
      <c r="E3" s="5">
        <f t="shared" ref="E3:E9" si="3">R3</f>
        <v>6900000</v>
      </c>
      <c r="F3" s="9">
        <f t="shared" ref="F3:F9" si="4">ROUND((E3/B3),0)</f>
        <v>11938</v>
      </c>
      <c r="G3" s="9">
        <f t="shared" ref="G3:G9" si="5">ROUND((E3/C3),0)</f>
        <v>9948</v>
      </c>
      <c r="H3" s="9">
        <f t="shared" ref="H3:H9" si="6">ROUND((E3/D3),0)</f>
        <v>8290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578</v>
      </c>
      <c r="R3" s="2">
        <v>6900000</v>
      </c>
    </row>
    <row r="4" spans="1:20" x14ac:dyDescent="0.25">
      <c r="A4" s="4">
        <f t="shared" si="0"/>
        <v>0</v>
      </c>
      <c r="B4" s="4">
        <f t="shared" si="1"/>
        <v>320</v>
      </c>
      <c r="C4" s="4">
        <f t="shared" ref="C4:C9" si="9">B4*1.2</f>
        <v>384</v>
      </c>
      <c r="D4" s="4">
        <f t="shared" si="2"/>
        <v>460.79999999999995</v>
      </c>
      <c r="E4" s="5">
        <f t="shared" si="3"/>
        <v>3882000</v>
      </c>
      <c r="F4" s="9">
        <f t="shared" si="4"/>
        <v>12131</v>
      </c>
      <c r="G4" s="9">
        <f t="shared" si="5"/>
        <v>10109</v>
      </c>
      <c r="H4" s="9">
        <f t="shared" si="6"/>
        <v>8424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320</v>
      </c>
      <c r="R4" s="2">
        <v>3882000</v>
      </c>
    </row>
    <row r="5" spans="1:20" s="47" customFormat="1" x14ac:dyDescent="0.25">
      <c r="A5" s="45">
        <f t="shared" si="0"/>
        <v>0</v>
      </c>
      <c r="B5" s="45">
        <f t="shared" si="1"/>
        <v>314</v>
      </c>
      <c r="C5" s="45">
        <f t="shared" si="9"/>
        <v>376.8</v>
      </c>
      <c r="D5" s="45">
        <f t="shared" si="2"/>
        <v>452.16</v>
      </c>
      <c r="E5" s="46">
        <f t="shared" si="3"/>
        <v>3600000</v>
      </c>
      <c r="F5" s="45">
        <f t="shared" si="4"/>
        <v>11465</v>
      </c>
      <c r="G5" s="45">
        <f t="shared" si="5"/>
        <v>9554</v>
      </c>
      <c r="H5" s="45">
        <f t="shared" si="6"/>
        <v>7962</v>
      </c>
      <c r="I5" s="45" t="e">
        <f>#REF!</f>
        <v>#REF!</v>
      </c>
      <c r="J5" s="45">
        <f t="shared" si="7"/>
        <v>0</v>
      </c>
      <c r="O5" s="47">
        <v>0</v>
      </c>
      <c r="P5" s="47">
        <f t="shared" si="8"/>
        <v>0</v>
      </c>
      <c r="Q5" s="47">
        <v>314</v>
      </c>
      <c r="R5" s="48">
        <v>3600000</v>
      </c>
    </row>
    <row r="6" spans="1:20" s="47" customFormat="1" x14ac:dyDescent="0.25">
      <c r="A6" s="45">
        <f t="shared" si="0"/>
        <v>0</v>
      </c>
      <c r="B6" s="45">
        <f t="shared" si="1"/>
        <v>262</v>
      </c>
      <c r="C6" s="45">
        <f t="shared" si="9"/>
        <v>314.39999999999998</v>
      </c>
      <c r="D6" s="45">
        <f t="shared" si="2"/>
        <v>377.28</v>
      </c>
      <c r="E6" s="46">
        <f t="shared" si="3"/>
        <v>3000100</v>
      </c>
      <c r="F6" s="45">
        <f t="shared" si="4"/>
        <v>11451</v>
      </c>
      <c r="G6" s="45">
        <f t="shared" si="5"/>
        <v>9542</v>
      </c>
      <c r="H6" s="45">
        <f t="shared" si="6"/>
        <v>7952</v>
      </c>
      <c r="I6" s="45" t="e">
        <f>#REF!</f>
        <v>#REF!</v>
      </c>
      <c r="J6" s="45">
        <f t="shared" si="7"/>
        <v>0</v>
      </c>
      <c r="O6" s="47">
        <v>0</v>
      </c>
      <c r="P6" s="47">
        <f t="shared" si="8"/>
        <v>0</v>
      </c>
      <c r="Q6" s="47">
        <v>262</v>
      </c>
      <c r="R6" s="48">
        <v>3000100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3:Q9" si="1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1400</v>
      </c>
      <c r="C16" s="4">
        <f t="shared" ref="C16:C25" si="34">B16*1.2</f>
        <v>1680</v>
      </c>
      <c r="D16" s="4">
        <f t="shared" ref="D16:D25" si="35">C16*1.2</f>
        <v>2016</v>
      </c>
      <c r="E16" s="5">
        <f t="shared" ref="E16:E25" si="36">R16</f>
        <v>11400000</v>
      </c>
      <c r="F16" s="9">
        <f t="shared" ref="F16:F25" si="37">ROUND((E16/B16),0)</f>
        <v>8143</v>
      </c>
      <c r="G16" s="9">
        <f t="shared" ref="G16:G25" si="38">ROUND((E16/C16),0)</f>
        <v>6786</v>
      </c>
      <c r="H16" s="9">
        <f t="shared" ref="H16:H25" si="39">ROUND((E16/D16),0)</f>
        <v>5655</v>
      </c>
      <c r="I16" s="4" t="e">
        <f>#REF!</f>
        <v>#REF!</v>
      </c>
      <c r="J16" s="4">
        <f t="shared" ref="J16:J25" si="40">S16</f>
        <v>0</v>
      </c>
      <c r="O16">
        <v>0</v>
      </c>
      <c r="P16">
        <v>1680</v>
      </c>
      <c r="Q16">
        <f t="shared" ref="P16:Q25" si="41">P16/1.2</f>
        <v>1400</v>
      </c>
      <c r="R16" s="2">
        <v>11400000</v>
      </c>
    </row>
    <row r="17" spans="1:25" s="47" customFormat="1" x14ac:dyDescent="0.25">
      <c r="A17" s="45">
        <f t="shared" si="32"/>
        <v>0</v>
      </c>
      <c r="B17" s="45">
        <f t="shared" si="33"/>
        <v>318</v>
      </c>
      <c r="C17" s="45">
        <f t="shared" si="34"/>
        <v>381.59999999999997</v>
      </c>
      <c r="D17" s="45">
        <f t="shared" si="35"/>
        <v>457.91999999999996</v>
      </c>
      <c r="E17" s="46">
        <f t="shared" si="36"/>
        <v>4150000</v>
      </c>
      <c r="F17" s="45">
        <f t="shared" si="37"/>
        <v>13050</v>
      </c>
      <c r="G17" s="45">
        <f t="shared" si="38"/>
        <v>10875</v>
      </c>
      <c r="H17" s="45">
        <f t="shared" si="39"/>
        <v>9063</v>
      </c>
      <c r="I17" s="45" t="e">
        <f>#REF!</f>
        <v>#REF!</v>
      </c>
      <c r="J17" s="45">
        <f t="shared" si="40"/>
        <v>0</v>
      </c>
      <c r="O17" s="47">
        <v>0</v>
      </c>
      <c r="P17" s="47">
        <f t="shared" si="41"/>
        <v>0</v>
      </c>
      <c r="Q17" s="47">
        <v>318</v>
      </c>
      <c r="R17" s="48">
        <v>4150000</v>
      </c>
    </row>
    <row r="18" spans="1:25" x14ac:dyDescent="0.25">
      <c r="A18" s="4">
        <f t="shared" si="32"/>
        <v>0</v>
      </c>
      <c r="B18" s="4">
        <f t="shared" si="33"/>
        <v>430</v>
      </c>
      <c r="C18" s="4">
        <f t="shared" si="34"/>
        <v>516</v>
      </c>
      <c r="D18" s="4">
        <f t="shared" si="35"/>
        <v>619.19999999999993</v>
      </c>
      <c r="E18" s="5">
        <f t="shared" si="36"/>
        <v>4950000</v>
      </c>
      <c r="F18" s="9">
        <f t="shared" si="37"/>
        <v>11512</v>
      </c>
      <c r="G18" s="9">
        <f t="shared" si="38"/>
        <v>9593</v>
      </c>
      <c r="H18" s="9">
        <f t="shared" si="39"/>
        <v>7994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430</v>
      </c>
      <c r="R18" s="2">
        <v>4950000</v>
      </c>
    </row>
    <row r="19" spans="1:25" s="47" customFormat="1" x14ac:dyDescent="0.25">
      <c r="A19" s="45">
        <f t="shared" ref="A19:A22" si="42">N19</f>
        <v>0</v>
      </c>
      <c r="B19" s="45">
        <f t="shared" ref="B19:B22" si="43">Q19</f>
        <v>616</v>
      </c>
      <c r="C19" s="45">
        <f t="shared" ref="C19:C22" si="44">B19*1.2</f>
        <v>739.19999999999993</v>
      </c>
      <c r="D19" s="45">
        <f t="shared" ref="D19:D22" si="45">C19*1.2</f>
        <v>887.03999999999985</v>
      </c>
      <c r="E19" s="46">
        <f t="shared" ref="E19:E22" si="46">R19</f>
        <v>8299000</v>
      </c>
      <c r="F19" s="45">
        <f t="shared" ref="F19:F22" si="47">ROUND((E19/B19),0)</f>
        <v>13472</v>
      </c>
      <c r="G19" s="45">
        <f t="shared" ref="G19:G22" si="48">ROUND((E19/C19),0)</f>
        <v>11227</v>
      </c>
      <c r="H19" s="45">
        <f t="shared" ref="H19:H22" si="49">ROUND((E19/D19),0)</f>
        <v>9356</v>
      </c>
      <c r="I19" s="45" t="e">
        <f>#REF!</f>
        <v>#REF!</v>
      </c>
      <c r="J19" s="45">
        <f t="shared" ref="J19:J22" si="50">S19</f>
        <v>0</v>
      </c>
      <c r="O19" s="47">
        <v>0</v>
      </c>
      <c r="P19" s="47">
        <f t="shared" ref="P19:P22" si="51">O19/1.2</f>
        <v>0</v>
      </c>
      <c r="Q19" s="47">
        <v>616</v>
      </c>
      <c r="R19" s="48">
        <v>8299000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ref="Q19:Q22" si="52">P20/1.2</f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12000</v>
      </c>
      <c r="X26" s="20" t="s">
        <v>39</v>
      </c>
    </row>
    <row r="27" spans="1:25" ht="38.25" customHeight="1" x14ac:dyDescent="0.3">
      <c r="G27" s="49" t="s">
        <v>45</v>
      </c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40</v>
      </c>
      <c r="F28" s="7">
        <v>29.498999999999999</v>
      </c>
      <c r="G28">
        <f>F28*10.764</f>
        <v>317.52723599999996</v>
      </c>
      <c r="I28">
        <v>318</v>
      </c>
      <c r="S28" s="10"/>
      <c r="T28" s="10"/>
      <c r="U28" s="17" t="s">
        <v>15</v>
      </c>
      <c r="V28" s="18"/>
      <c r="W28" s="19">
        <f>W26-W27</f>
        <v>9500</v>
      </c>
      <c r="X28" s="22"/>
    </row>
    <row r="29" spans="1:25" ht="15.75" x14ac:dyDescent="0.25">
      <c r="E29" t="s">
        <v>41</v>
      </c>
      <c r="F29" s="7">
        <v>3.93</v>
      </c>
      <c r="G29">
        <f t="shared" ref="G29:G30" si="64">F29*10.764</f>
        <v>42.302520000000001</v>
      </c>
      <c r="H29" s="6"/>
      <c r="I29">
        <v>42</v>
      </c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E30" t="s">
        <v>42</v>
      </c>
      <c r="F30" s="7">
        <v>1.403</v>
      </c>
      <c r="G30">
        <f t="shared" si="64"/>
        <v>15.101891999999999</v>
      </c>
      <c r="I30">
        <v>15</v>
      </c>
      <c r="S30" s="10"/>
      <c r="T30" s="10"/>
      <c r="U30" s="17" t="s">
        <v>17</v>
      </c>
      <c r="V30" s="23"/>
      <c r="W30" s="24">
        <f>X30-X31</f>
        <v>-2</v>
      </c>
      <c r="X30" s="25">
        <v>2025</v>
      </c>
    </row>
    <row r="31" spans="1:25" ht="15.75" x14ac:dyDescent="0.25">
      <c r="G31">
        <f>SUM(G28:G30)</f>
        <v>374.931648</v>
      </c>
      <c r="I31">
        <f>SUM(I28:I30)</f>
        <v>375</v>
      </c>
      <c r="S31" s="10"/>
      <c r="T31" s="10"/>
      <c r="U31" s="17" t="s">
        <v>18</v>
      </c>
      <c r="V31" s="23"/>
      <c r="W31" s="24">
        <f>W32-W30</f>
        <v>62</v>
      </c>
      <c r="X31" s="31">
        <v>2027</v>
      </c>
      <c r="Y31" t="s">
        <v>43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5:24" ht="48" customHeight="1" x14ac:dyDescent="0.25">
      <c r="P33" s="42" t="s">
        <v>44</v>
      </c>
      <c r="Q33" s="42"/>
      <c r="R33" s="42"/>
      <c r="S33" s="42"/>
      <c r="T33" s="43"/>
      <c r="U33" s="21" t="s">
        <v>20</v>
      </c>
      <c r="V33" s="23"/>
      <c r="W33" s="24">
        <f>90*W30/W32</f>
        <v>-3</v>
      </c>
      <c r="X33" s="24"/>
    </row>
    <row r="34" spans="5:24" ht="15.75" x14ac:dyDescent="0.25">
      <c r="U34" s="17"/>
      <c r="V34" s="26"/>
      <c r="W34" s="27">
        <v>0</v>
      </c>
      <c r="X34" s="27"/>
    </row>
    <row r="35" spans="5:24" ht="19.5" x14ac:dyDescent="0.3">
      <c r="G35" s="49" t="s">
        <v>46</v>
      </c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5:24" ht="15.75" x14ac:dyDescent="0.25">
      <c r="E36" t="s">
        <v>40</v>
      </c>
      <c r="F36" s="7">
        <v>29.498999999999999</v>
      </c>
      <c r="G36">
        <f>F36*10.764</f>
        <v>317.52723599999996</v>
      </c>
      <c r="I36">
        <v>318</v>
      </c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5:24" ht="15.75" x14ac:dyDescent="0.25">
      <c r="E37" t="s">
        <v>41</v>
      </c>
      <c r="F37" s="7">
        <v>3.93</v>
      </c>
      <c r="G37">
        <f t="shared" ref="G37:G38" si="65">F37*10.764</f>
        <v>42.302520000000001</v>
      </c>
      <c r="H37" s="6"/>
      <c r="I37">
        <v>42</v>
      </c>
      <c r="R37" s="44" t="s">
        <v>34</v>
      </c>
      <c r="S37" s="16">
        <f>SUM(S36:S36)</f>
        <v>0</v>
      </c>
      <c r="U37" s="17" t="s">
        <v>15</v>
      </c>
      <c r="V37" s="18"/>
      <c r="W37" s="19">
        <f>W28</f>
        <v>9500</v>
      </c>
      <c r="X37" s="22"/>
    </row>
    <row r="38" spans="5:24" ht="15.75" x14ac:dyDescent="0.25">
      <c r="E38" t="s">
        <v>42</v>
      </c>
      <c r="F38" s="7">
        <v>1.403</v>
      </c>
      <c r="G38">
        <f t="shared" si="65"/>
        <v>15.101891999999999</v>
      </c>
      <c r="I38">
        <v>15</v>
      </c>
      <c r="R38" s="6" t="s">
        <v>25</v>
      </c>
      <c r="S38" s="16">
        <f>S37*90%</f>
        <v>0</v>
      </c>
      <c r="U38" s="23"/>
      <c r="V38" s="18"/>
      <c r="W38" s="19"/>
      <c r="X38" s="22"/>
    </row>
    <row r="39" spans="5:24" ht="15.75" x14ac:dyDescent="0.25">
      <c r="G39">
        <f>SUM(G36:G38)</f>
        <v>374.931648</v>
      </c>
      <c r="I39">
        <f>SUM(I36:I38)</f>
        <v>375</v>
      </c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12000</v>
      </c>
      <c r="X39" s="22"/>
    </row>
    <row r="40" spans="5:24" ht="15.75" x14ac:dyDescent="0.25">
      <c r="S40" s="10"/>
      <c r="T40" s="10"/>
      <c r="U40" s="23"/>
      <c r="V40" s="23"/>
      <c r="W40" s="24"/>
      <c r="X40" s="24"/>
    </row>
    <row r="41" spans="5:24" ht="15.75" x14ac:dyDescent="0.25">
      <c r="S41" s="10"/>
      <c r="T41" s="10"/>
      <c r="U41" s="28" t="s">
        <v>38</v>
      </c>
      <c r="V41" s="30"/>
      <c r="W41" s="25">
        <v>375</v>
      </c>
      <c r="X41" s="24"/>
    </row>
    <row r="42" spans="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4500000</v>
      </c>
      <c r="X42" s="33"/>
    </row>
    <row r="43" spans="5:24" ht="15.75" x14ac:dyDescent="0.25">
      <c r="S43" s="11"/>
      <c r="T43" s="10"/>
      <c r="U43" s="17" t="s">
        <v>25</v>
      </c>
      <c r="V43" s="23"/>
      <c r="W43" s="34">
        <f>W42*0.98</f>
        <v>4410000</v>
      </c>
      <c r="X43" s="35"/>
    </row>
    <row r="44" spans="5:24" ht="15.75" x14ac:dyDescent="0.25">
      <c r="S44" s="10"/>
      <c r="T44" s="10"/>
      <c r="U44" s="17" t="s">
        <v>26</v>
      </c>
      <c r="V44" s="23"/>
      <c r="W44" s="34">
        <f>W42*0.8</f>
        <v>3600000</v>
      </c>
      <c r="X44" s="34"/>
    </row>
    <row r="45" spans="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5:24" ht="15.75" x14ac:dyDescent="0.25">
      <c r="U46" s="37" t="s">
        <v>27</v>
      </c>
      <c r="V46" s="38"/>
      <c r="W46" s="39">
        <f>W27*W41</f>
        <v>937500</v>
      </c>
      <c r="X46" s="39"/>
    </row>
    <row r="47" spans="5:24" ht="15.75" x14ac:dyDescent="0.25">
      <c r="U47" s="17" t="s">
        <v>28</v>
      </c>
      <c r="V47" s="23"/>
      <c r="W47" s="36"/>
      <c r="X47" s="36"/>
    </row>
    <row r="48" spans="5:24" ht="15.75" x14ac:dyDescent="0.25">
      <c r="U48" s="40" t="s">
        <v>29</v>
      </c>
      <c r="V48" s="36"/>
      <c r="W48" s="34">
        <f>W42*0.025/12</f>
        <v>9375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Q44"/>
  <sheetViews>
    <sheetView topLeftCell="D1" zoomScaleNormal="100" workbookViewId="0">
      <selection activeCell="Q9" sqref="Q9"/>
    </sheetView>
  </sheetViews>
  <sheetFormatPr defaultRowHeight="15" x14ac:dyDescent="0.25"/>
  <sheetData>
    <row r="8" spans="16:17" x14ac:dyDescent="0.25">
      <c r="P8">
        <v>53.686</v>
      </c>
      <c r="Q8">
        <f>P8*10.764</f>
        <v>577.87610399999994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1:S11"/>
  <sheetViews>
    <sheetView topLeftCell="D6" workbookViewId="0">
      <selection activeCell="S12" sqref="S12"/>
    </sheetView>
  </sheetViews>
  <sheetFormatPr defaultRowHeight="15" x14ac:dyDescent="0.25"/>
  <sheetData>
    <row r="11" spans="18:19" x14ac:dyDescent="0.25">
      <c r="R11">
        <v>29.724</v>
      </c>
      <c r="S11">
        <f>R11*10.764</f>
        <v>319.94913600000001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9"/>
  <sheetViews>
    <sheetView zoomScaleNormal="100" workbookViewId="0">
      <selection activeCell="Q10" sqref="Q10"/>
    </sheetView>
  </sheetViews>
  <sheetFormatPr defaultRowHeight="15" x14ac:dyDescent="0.25"/>
  <sheetData>
    <row r="2" spans="1:17" x14ac:dyDescent="0.25">
      <c r="A2" s="6"/>
    </row>
    <row r="9" spans="1:17" x14ac:dyDescent="0.25">
      <c r="P9">
        <v>29.199000000000002</v>
      </c>
      <c r="Q9">
        <f>P9*10.764</f>
        <v>314.29803600000002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6:Q19"/>
  <sheetViews>
    <sheetView zoomScaleNormal="100" workbookViewId="0">
      <selection activeCell="Q7" sqref="Q7"/>
    </sheetView>
  </sheetViews>
  <sheetFormatPr defaultRowHeight="15" x14ac:dyDescent="0.25"/>
  <sheetData>
    <row r="6" spans="16:17" x14ac:dyDescent="0.25">
      <c r="P6">
        <v>24.346</v>
      </c>
      <c r="Q6">
        <f>P6*10.764</f>
        <v>262.06034399999999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3" zoomScaleNormal="100"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4" workbookViewId="0">
      <selection activeCell="Q5" sqref="Q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2025-01-24T04:39:28Z</dcterms:modified>
</cp:coreProperties>
</file>