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S15" i="14" l="1"/>
  <c r="T8" i="13"/>
  <c r="T7" i="13"/>
  <c r="T6" i="13"/>
  <c r="J30" i="4"/>
  <c r="G33" i="4"/>
  <c r="G32" i="4"/>
  <c r="G30" i="4"/>
  <c r="G29" i="4"/>
  <c r="G28" i="4"/>
  <c r="W34" i="4"/>
  <c r="P9" i="4" l="1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P7" i="4"/>
  <c r="Q7" i="4" s="1"/>
  <c r="B7" i="4" s="1"/>
  <c r="C7" i="4" s="1"/>
  <c r="D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H6" i="4" s="1"/>
  <c r="A6" i="4"/>
  <c r="P5" i="4"/>
  <c r="Q5" i="4" s="1"/>
  <c r="B5" i="4" s="1"/>
  <c r="C5" i="4" s="1"/>
  <c r="D5" i="4" s="1"/>
  <c r="J5" i="4"/>
  <c r="I5" i="4"/>
  <c r="E5" i="4"/>
  <c r="A5" i="4"/>
  <c r="Q4" i="4"/>
  <c r="B4" i="4" s="1"/>
  <c r="C4" i="4" s="1"/>
  <c r="D4" i="4" s="1"/>
  <c r="J4" i="4"/>
  <c r="I4" i="4"/>
  <c r="E4" i="4"/>
  <c r="A4" i="4"/>
  <c r="Q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H4" i="4" l="1"/>
  <c r="D3" i="4"/>
  <c r="H3" i="4" s="1"/>
  <c r="C3" i="4"/>
  <c r="H9" i="4"/>
  <c r="G8" i="4"/>
  <c r="G9" i="4"/>
  <c r="F8" i="4"/>
  <c r="F9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Q19" i="4" s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W43" i="4" s="1"/>
  <c r="S38" i="4" l="1"/>
  <c r="W48" i="4" l="1"/>
  <c r="W44" i="4"/>
</calcChain>
</file>

<file path=xl/sharedStrings.xml><?xml version="1.0" encoding="utf-8"?>
<sst xmlns="http://schemas.openxmlformats.org/spreadsheetml/2006/main" count="51" uniqueCount="44">
  <si>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</si>
  <si>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</si>
  <si>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</si>
  <si>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</si>
  <si>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</si>
  <si>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</si>
  <si>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</si>
  <si>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</si>
  <si>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</si>
  <si>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</si>
  <si>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</si>
  <si>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</si>
  <si>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</si>
  <si>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</si>
  <si>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</si>
  <si>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</si>
  <si>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</si>
  <si>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</si>
  <si>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</si>
  <si>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</si>
  <si>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</si>
  <si>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</si>
  <si>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</si>
  <si>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</si>
  <si>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</si>
  <si>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</si>
  <si>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</si>
  <si>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</si>
  <si>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</si>
  <si>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</si>
  <si>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</si>
  <si>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</si>
  <si>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</si>
  <si>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</si>
  <si>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</si>
  <si>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</si>
  <si>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</si>
  <si>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</si>
  <si>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</si>
  <si>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</si>
  <si>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State Bank of India ( RASMECCC Panvel ) - Viki Pramod Sutar</t>
  </si>
  <si>
    <t>Agree CA</t>
  </si>
  <si>
    <t>Terrace</t>
  </si>
  <si>
    <t>As per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</si>
</sst>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16</xdr:col>
      <xdr:colOff>541182</xdr:colOff>
      <xdr:row>27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381000"/>
          <a:ext cx="7856382" cy="4772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0</xdr:rowOff>
    </xdr:from>
    <xdr:to>
      <xdr:col>14</xdr:col>
      <xdr:colOff>562819</xdr:colOff>
      <xdr:row>34</xdr:row>
      <xdr:rowOff>29297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333500"/>
          <a:ext cx="6049219" cy="51727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16</xdr:col>
      <xdr:colOff>467896</xdr:colOff>
      <xdr:row>27</xdr:row>
      <xdr:rowOff>29270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190500"/>
          <a:ext cx="8392696" cy="49822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15</xdr:col>
      <xdr:colOff>210685</xdr:colOff>
      <xdr:row>27</xdr:row>
      <xdr:rowOff>143566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0"/>
          <a:ext cx="8135485" cy="4953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A2" zoomScaleNormal="100" workbookViewId="0">
      <selection activeCell="I13" sqref="I13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s="46" customFormat="1" x14ac:dyDescent="0.25">
      <c r="A3" s="44">
        <f t="shared" ref="A3:A9" si="0">N3</f>
        <v>0</v>
      </c>
      <c r="B3" s="44">
        <f t="shared" ref="B3:B9" si="1">Q3</f>
        <v>570.83333333333337</v>
      </c>
      <c r="C3" s="44">
        <f>B3*1.2</f>
        <v>685</v>
      </c>
      <c r="D3" s="44">
        <f t="shared" ref="D3:D9" si="2">C3*1.2</f>
        <v>822</v>
      </c>
      <c r="E3" s="45">
        <f t="shared" ref="E3:E9" si="3">R3</f>
        <v>8000000</v>
      </c>
      <c r="F3" s="44">
        <f t="shared" ref="F3:F9" si="4">ROUND((E3/B3),0)</f>
        <v>14015</v>
      </c>
      <c r="G3" s="44">
        <f t="shared" ref="G3:G9" si="5">ROUND((E3/C3),0)</f>
        <v>11679</v>
      </c>
      <c r="H3" s="44">
        <f t="shared" ref="H3:H9" si="6">ROUND((E3/D3),0)</f>
        <v>9732</v>
      </c>
      <c r="I3" s="44" t="e">
        <f>#REF!</f>
        <v>#REF!</v>
      </c>
      <c r="J3" s="44">
        <f t="shared" ref="J3:J9" si="7">S3</f>
        <v>0</v>
      </c>
      <c r="O3" s="46">
        <v>0</v>
      </c>
      <c r="P3" s="46">
        <v>685</v>
      </c>
      <c r="Q3" s="46">
        <f t="shared" ref="Q3:Q9" si="8">P3/1.2</f>
        <v>570.83333333333337</v>
      </c>
      <c r="R3" s="47">
        <v>8000000</v>
      </c>
    </row>
    <row r="4" spans="1:20" x14ac:dyDescent="0.25">
      <c r="A4" s="4">
        <f t="shared" si="0"/>
        <v>0</v>
      </c>
      <c r="B4" s="4">
        <f t="shared" si="1"/>
        <v>638.33333333333337</v>
      </c>
      <c r="C4" s="4">
        <f t="shared" ref="C4:C9" si="9">B4*1.2</f>
        <v>766</v>
      </c>
      <c r="D4" s="4">
        <f t="shared" si="2"/>
        <v>919.19999999999993</v>
      </c>
      <c r="E4" s="5">
        <f t="shared" si="3"/>
        <v>6500000</v>
      </c>
      <c r="F4" s="9">
        <f t="shared" si="4"/>
        <v>10183</v>
      </c>
      <c r="G4" s="9">
        <f t="shared" si="5"/>
        <v>8486</v>
      </c>
      <c r="H4" s="9">
        <f t="shared" si="6"/>
        <v>7071</v>
      </c>
      <c r="I4" s="4" t="e">
        <f>#REF!</f>
        <v>#REF!</v>
      </c>
      <c r="J4" s="4">
        <f t="shared" si="7"/>
        <v>0</v>
      </c>
      <c r="O4">
        <v>0</v>
      </c>
      <c r="P4">
        <v>766</v>
      </c>
      <c r="Q4">
        <f t="shared" si="8"/>
        <v>638.33333333333337</v>
      </c>
      <c r="R4" s="2">
        <v>6500000</v>
      </c>
    </row>
    <row r="5" spans="1:20" x14ac:dyDescent="0.25">
      <c r="A5" s="4">
        <f t="shared" si="0"/>
        <v>0</v>
      </c>
      <c r="B5" s="4">
        <f t="shared" si="1"/>
        <v>0</v>
      </c>
      <c r="C5" s="4">
        <f t="shared" si="9"/>
        <v>0</v>
      </c>
      <c r="D5" s="4">
        <f t="shared" si="2"/>
        <v>0</v>
      </c>
      <c r="E5" s="5">
        <f t="shared" si="3"/>
        <v>0</v>
      </c>
      <c r="F5" s="9" t="e">
        <f t="shared" si="4"/>
        <v>#DIV/0!</v>
      </c>
      <c r="G5" s="9" t="e">
        <f t="shared" si="5"/>
        <v>#DIV/0!</v>
      </c>
      <c r="H5" s="9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ref="P5:P9" si="10">O5/1.2</f>
        <v>0</v>
      </c>
      <c r="Q5">
        <f t="shared" si="8"/>
        <v>0</v>
      </c>
      <c r="R5" s="2">
        <v>0</v>
      </c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9" t="e">
        <f t="shared" si="4"/>
        <v>#DIV/0!</v>
      </c>
      <c r="G6" s="9" t="e">
        <f t="shared" si="5"/>
        <v>#DIV/0!</v>
      </c>
      <c r="H6" s="9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10"/>
        <v>0</v>
      </c>
      <c r="Q6">
        <f t="shared" si="8"/>
        <v>0</v>
      </c>
      <c r="R6" s="2">
        <v>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9" t="e">
        <f t="shared" si="4"/>
        <v>#DIV/0!</v>
      </c>
      <c r="G7" s="9" t="e">
        <f t="shared" si="5"/>
        <v>#DIV/0!</v>
      </c>
      <c r="H7" s="9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10"/>
        <v>0</v>
      </c>
      <c r="Q7">
        <f t="shared" si="8"/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10"/>
        <v>0</v>
      </c>
      <c r="Q8">
        <f t="shared" si="8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10"/>
        <v>0</v>
      </c>
      <c r="Q9">
        <f t="shared" si="8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1" t="s">
        <v>37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x14ac:dyDescent="0.25">
      <c r="A16" s="4">
        <f t="shared" ref="A16:A25" si="32">N16</f>
        <v>0</v>
      </c>
      <c r="B16" s="4">
        <f t="shared" ref="B16:B25" si="33">Q16</f>
        <v>500</v>
      </c>
      <c r="C16" s="4">
        <f t="shared" ref="C16:C25" si="34">B16*1.2</f>
        <v>600</v>
      </c>
      <c r="D16" s="4">
        <f t="shared" ref="D16:D25" si="35">C16*1.2</f>
        <v>720</v>
      </c>
      <c r="E16" s="5">
        <f t="shared" ref="E16:E25" si="36">R16</f>
        <v>6500000</v>
      </c>
      <c r="F16" s="9">
        <f t="shared" ref="F16:F25" si="37">ROUND((E16/B16),0)</f>
        <v>13000</v>
      </c>
      <c r="G16" s="9">
        <f t="shared" ref="G16:G25" si="38">ROUND((E16/C16),0)</f>
        <v>10833</v>
      </c>
      <c r="H16" s="9">
        <f t="shared" ref="H16:H25" si="39">ROUND((E16/D16),0)</f>
        <v>9028</v>
      </c>
      <c r="I16" s="4" t="e">
        <f>#REF!</f>
        <v>#REF!</v>
      </c>
      <c r="J16" s="4">
        <f t="shared" ref="J16:J25" si="40">S16</f>
        <v>0</v>
      </c>
      <c r="O16">
        <v>0</v>
      </c>
      <c r="P16">
        <f t="shared" ref="P16:Q25" si="41">O16/1.2</f>
        <v>0</v>
      </c>
      <c r="Q16">
        <v>500</v>
      </c>
      <c r="R16" s="2">
        <v>6500000</v>
      </c>
    </row>
    <row r="17" spans="1:25" s="46" customFormat="1" x14ac:dyDescent="0.25">
      <c r="A17" s="44">
        <f t="shared" si="32"/>
        <v>0</v>
      </c>
      <c r="B17" s="44">
        <f t="shared" si="33"/>
        <v>325</v>
      </c>
      <c r="C17" s="44">
        <f t="shared" si="34"/>
        <v>390</v>
      </c>
      <c r="D17" s="44">
        <f t="shared" si="35"/>
        <v>468</v>
      </c>
      <c r="E17" s="45">
        <f t="shared" si="36"/>
        <v>6000000</v>
      </c>
      <c r="F17" s="44">
        <f t="shared" si="37"/>
        <v>18462</v>
      </c>
      <c r="G17" s="44">
        <f t="shared" si="38"/>
        <v>15385</v>
      </c>
      <c r="H17" s="44">
        <f t="shared" si="39"/>
        <v>12821</v>
      </c>
      <c r="I17" s="44" t="e">
        <f>#REF!</f>
        <v>#REF!</v>
      </c>
      <c r="J17" s="44">
        <f t="shared" si="40"/>
        <v>0</v>
      </c>
      <c r="O17" s="46">
        <v>0</v>
      </c>
      <c r="P17" s="46">
        <f t="shared" si="41"/>
        <v>0</v>
      </c>
      <c r="Q17" s="46">
        <v>325</v>
      </c>
      <c r="R17" s="47">
        <v>6000000</v>
      </c>
    </row>
    <row r="18" spans="1:25" s="46" customFormat="1" x14ac:dyDescent="0.25">
      <c r="A18" s="44">
        <f t="shared" si="32"/>
        <v>0</v>
      </c>
      <c r="B18" s="44">
        <f t="shared" si="33"/>
        <v>321</v>
      </c>
      <c r="C18" s="44">
        <f t="shared" si="34"/>
        <v>385.2</v>
      </c>
      <c r="D18" s="44">
        <f t="shared" si="35"/>
        <v>462.23999999999995</v>
      </c>
      <c r="E18" s="45">
        <f t="shared" si="36"/>
        <v>6200000</v>
      </c>
      <c r="F18" s="44">
        <f t="shared" si="37"/>
        <v>19315</v>
      </c>
      <c r="G18" s="44">
        <f t="shared" si="38"/>
        <v>16096</v>
      </c>
      <c r="H18" s="44">
        <f t="shared" si="39"/>
        <v>13413</v>
      </c>
      <c r="I18" s="44" t="e">
        <f>#REF!</f>
        <v>#REF!</v>
      </c>
      <c r="J18" s="44">
        <f t="shared" si="40"/>
        <v>0</v>
      </c>
      <c r="O18" s="46">
        <v>0</v>
      </c>
      <c r="P18" s="46">
        <f t="shared" si="41"/>
        <v>0</v>
      </c>
      <c r="Q18" s="46">
        <v>321</v>
      </c>
      <c r="R18" s="47">
        <v>6200000</v>
      </c>
    </row>
    <row r="19" spans="1:25" x14ac:dyDescent="0.25">
      <c r="A19" s="4">
        <f t="shared" ref="A19:A22" si="42">N19</f>
        <v>0</v>
      </c>
      <c r="B19" s="4">
        <f t="shared" ref="B19:B22" si="43">Q19</f>
        <v>0</v>
      </c>
      <c r="C19" s="4">
        <f t="shared" ref="C19:C22" si="44">B19*1.2</f>
        <v>0</v>
      </c>
      <c r="D19" s="4">
        <f t="shared" ref="D19:D22" si="45">C19*1.2</f>
        <v>0</v>
      </c>
      <c r="E19" s="5">
        <f t="shared" ref="E19:E22" si="46">R19</f>
        <v>0</v>
      </c>
      <c r="F19" s="9" t="e">
        <f t="shared" ref="F19:F22" si="47">ROUND((E19/B19),0)</f>
        <v>#DIV/0!</v>
      </c>
      <c r="G19" s="9" t="e">
        <f t="shared" ref="G19:G22" si="48">ROUND((E19/C19),0)</f>
        <v>#DIV/0!</v>
      </c>
      <c r="H19" s="9" t="e">
        <f t="shared" ref="H19:H22" si="49">ROUND((E19/D19),0)</f>
        <v>#DIV/0!</v>
      </c>
      <c r="I19" s="4" t="e">
        <f>#REF!</f>
        <v>#REF!</v>
      </c>
      <c r="J19" s="4">
        <f t="shared" ref="J19:J22" si="50">S19</f>
        <v>0</v>
      </c>
      <c r="O19">
        <v>0</v>
      </c>
      <c r="P19">
        <f t="shared" ref="P19:P22" si="51">O19/1.2</f>
        <v>0</v>
      </c>
      <c r="Q19">
        <f t="shared" ref="Q19:Q22" si="52">P19/1.2</f>
        <v>0</v>
      </c>
      <c r="R19" s="2">
        <v>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si="52"/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16000</v>
      </c>
      <c r="X26" s="20" t="s">
        <v>39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2500</v>
      </c>
      <c r="X27" s="22"/>
    </row>
    <row r="28" spans="1:25" ht="15.75" x14ac:dyDescent="0.25">
      <c r="E28" t="s">
        <v>41</v>
      </c>
      <c r="F28" s="7">
        <v>45.65</v>
      </c>
      <c r="G28">
        <f>F28*10.764</f>
        <v>491.37659999999994</v>
      </c>
      <c r="J28">
        <v>491</v>
      </c>
      <c r="S28" s="10"/>
      <c r="T28" s="10"/>
      <c r="U28" s="17" t="s">
        <v>15</v>
      </c>
      <c r="V28" s="18"/>
      <c r="W28" s="19">
        <f>W26-W27</f>
        <v>13500</v>
      </c>
      <c r="X28" s="22"/>
    </row>
    <row r="29" spans="1:25" ht="15.75" x14ac:dyDescent="0.25">
      <c r="E29" t="s">
        <v>42</v>
      </c>
      <c r="F29" s="7">
        <v>6.04</v>
      </c>
      <c r="G29">
        <f>F29*10.764</f>
        <v>65.014560000000003</v>
      </c>
      <c r="H29" s="6"/>
      <c r="J29">
        <v>65</v>
      </c>
      <c r="S29" s="10"/>
      <c r="T29" s="10"/>
      <c r="U29" s="17" t="s">
        <v>16</v>
      </c>
      <c r="V29" s="18"/>
      <c r="W29" s="19">
        <f>W27</f>
        <v>2500</v>
      </c>
      <c r="X29" s="22"/>
    </row>
    <row r="30" spans="1:25" ht="15.75" x14ac:dyDescent="0.25">
      <c r="G30">
        <f>SUM(G28:G29)</f>
        <v>556.3911599999999</v>
      </c>
      <c r="J30">
        <f>SUM(J28:J29)</f>
        <v>556</v>
      </c>
      <c r="S30" s="10"/>
      <c r="T30" s="10"/>
      <c r="U30" s="17" t="s">
        <v>17</v>
      </c>
      <c r="V30" s="23"/>
      <c r="W30" s="24">
        <f>X30-X31</f>
        <v>18</v>
      </c>
      <c r="X30" s="25">
        <v>2025</v>
      </c>
    </row>
    <row r="31" spans="1:25" ht="15.75" x14ac:dyDescent="0.25">
      <c r="S31" s="10"/>
      <c r="T31" s="10"/>
      <c r="U31" s="17" t="s">
        <v>18</v>
      </c>
      <c r="V31" s="23"/>
      <c r="W31" s="24">
        <f>W32-W30</f>
        <v>42</v>
      </c>
      <c r="X31" s="31">
        <v>2007</v>
      </c>
      <c r="Y31" t="s">
        <v>43</v>
      </c>
    </row>
    <row r="32" spans="1:25" ht="15.75" x14ac:dyDescent="0.25">
      <c r="E32" t="s">
        <v>32</v>
      </c>
      <c r="F32" s="7">
        <v>54.78</v>
      </c>
      <c r="G32">
        <f>F32*10.764</f>
        <v>589.65192000000002</v>
      </c>
      <c r="S32" s="10"/>
      <c r="T32" s="10"/>
      <c r="U32" s="17" t="s">
        <v>19</v>
      </c>
      <c r="V32" s="23"/>
      <c r="W32" s="24">
        <v>60</v>
      </c>
      <c r="X32" s="24"/>
    </row>
    <row r="33" spans="7:24" ht="48" customHeight="1" x14ac:dyDescent="0.25">
      <c r="G33">
        <f>G32/G28</f>
        <v>1.2000000000000002</v>
      </c>
      <c r="P33" s="42" t="s">
        <v>40</v>
      </c>
      <c r="Q33" s="42"/>
      <c r="R33" s="42"/>
      <c r="S33" s="42"/>
      <c r="T33" s="43"/>
      <c r="U33" s="21" t="s">
        <v>20</v>
      </c>
      <c r="V33" s="23"/>
      <c r="W33" s="24">
        <f>90*W30/W32</f>
        <v>27</v>
      </c>
      <c r="X33" s="24"/>
    </row>
    <row r="34" spans="7:24" ht="15.75" x14ac:dyDescent="0.25">
      <c r="U34" s="17"/>
      <c r="V34" s="26"/>
      <c r="W34" s="27">
        <f>W33%</f>
        <v>0.27</v>
      </c>
      <c r="X34" s="27"/>
    </row>
    <row r="35" spans="7:24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675</v>
      </c>
      <c r="X35" s="22"/>
    </row>
    <row r="36" spans="7:24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1825</v>
      </c>
      <c r="X36" s="22"/>
    </row>
    <row r="37" spans="7:24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13500</v>
      </c>
      <c r="X37" s="22"/>
    </row>
    <row r="38" spans="7:24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7:24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15325</v>
      </c>
      <c r="X39" s="22"/>
    </row>
    <row r="40" spans="7:24" ht="15.75" x14ac:dyDescent="0.25">
      <c r="S40" s="10"/>
      <c r="T40" s="10"/>
      <c r="U40" s="23"/>
      <c r="V40" s="23"/>
      <c r="W40" s="24"/>
      <c r="X40" s="24"/>
    </row>
    <row r="41" spans="7:24" ht="15.75" x14ac:dyDescent="0.25">
      <c r="S41" s="10"/>
      <c r="T41" s="10"/>
      <c r="U41" s="28" t="s">
        <v>38</v>
      </c>
      <c r="V41" s="30"/>
      <c r="W41" s="25">
        <v>556</v>
      </c>
      <c r="X41" s="24"/>
    </row>
    <row r="42" spans="7:24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8520700</v>
      </c>
      <c r="X42" s="33"/>
    </row>
    <row r="43" spans="7:24" ht="15.75" x14ac:dyDescent="0.25">
      <c r="S43" s="11"/>
      <c r="T43" s="10"/>
      <c r="U43" s="17" t="s">
        <v>25</v>
      </c>
      <c r="V43" s="23"/>
      <c r="W43" s="34">
        <f>W42*0.98</f>
        <v>8350286</v>
      </c>
      <c r="X43" s="35"/>
    </row>
    <row r="44" spans="7:24" ht="15.75" x14ac:dyDescent="0.25">
      <c r="S44" s="10"/>
      <c r="T44" s="10"/>
      <c r="U44" s="17" t="s">
        <v>26</v>
      </c>
      <c r="V44" s="23"/>
      <c r="W44" s="34">
        <f>W42*0.8</f>
        <v>6816560</v>
      </c>
      <c r="X44" s="34"/>
    </row>
    <row r="45" spans="7:24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7:24" ht="15.75" x14ac:dyDescent="0.25">
      <c r="U46" s="37" t="s">
        <v>27</v>
      </c>
      <c r="V46" s="38"/>
      <c r="W46" s="39">
        <f>W27*W41</f>
        <v>1390000</v>
      </c>
      <c r="X46" s="39"/>
    </row>
    <row r="47" spans="7:24" ht="15.75" x14ac:dyDescent="0.25">
      <c r="U47" s="17" t="s">
        <v>28</v>
      </c>
      <c r="V47" s="23"/>
      <c r="W47" s="36"/>
      <c r="X47" s="36"/>
    </row>
    <row r="48" spans="7:24" ht="15.75" x14ac:dyDescent="0.25">
      <c r="U48" s="40" t="s">
        <v>29</v>
      </c>
      <c r="V48" s="36"/>
      <c r="W48" s="34">
        <f>W42*0.025/12</f>
        <v>17751.458333333332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T44"/>
  <sheetViews>
    <sheetView topLeftCell="D1" zoomScaleNormal="100" workbookViewId="0">
      <selection activeCell="T18" sqref="T18"/>
    </sheetView>
  </sheetViews>
  <sheetFormatPr defaultRowHeight="15" x14ac:dyDescent="0.25"/>
  <sheetData>
    <row r="6" spans="19:20" x14ac:dyDescent="0.25">
      <c r="S6">
        <v>59.46</v>
      </c>
      <c r="T6">
        <f>S6*10.764</f>
        <v>640.02743999999996</v>
      </c>
    </row>
    <row r="7" spans="19:20" x14ac:dyDescent="0.25">
      <c r="S7">
        <v>4.18</v>
      </c>
      <c r="T7">
        <f>S7*10.764</f>
        <v>44.993519999999997</v>
      </c>
    </row>
    <row r="8" spans="19:20" x14ac:dyDescent="0.25">
      <c r="T8">
        <f>SUM(T6:T7)</f>
        <v>685.02095999999995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15:S15"/>
  <sheetViews>
    <sheetView topLeftCell="D9" workbookViewId="0">
      <selection activeCell="S16" sqref="S16"/>
    </sheetView>
  </sheetViews>
  <sheetFormatPr defaultRowHeight="15" x14ac:dyDescent="0.25"/>
  <sheetData>
    <row r="15" spans="18:19" x14ac:dyDescent="0.25">
      <c r="R15">
        <v>71.13</v>
      </c>
      <c r="S15">
        <f>R15*10.764</f>
        <v>765.6433199999999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>
      <selection activeCell="D2" sqref="D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>
      <selection activeCell="C1" sqref="C1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Q19" sqref="Q19:T26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zoomScaleNormal="100" workbookViewId="0">
      <selection activeCell="W11" sqref="W11:AA13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R10" sqref="R10:V11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2025-01-24T07:05:29Z</dcterms:modified>
</cp:coreProperties>
</file>