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52F0CF8E-57F1-4E36-931B-0205B18BAB9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7" sheetId="10" r:id="rId3"/>
    <sheet name="Sheet3" sheetId="6" r:id="rId4"/>
    <sheet name="Sheet4" sheetId="7" r:id="rId5"/>
    <sheet name="Sheet5" sheetId="8" r:id="rId6"/>
    <sheet name="Sheet6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D34" i="1"/>
  <c r="D33" i="1"/>
  <c r="D32" i="1"/>
  <c r="D31" i="1"/>
  <c r="B18" i="1" l="1"/>
  <c r="J28" i="1" l="1"/>
  <c r="D29" i="1"/>
  <c r="D28" i="1"/>
  <c r="F34" i="1" l="1"/>
  <c r="B34" i="1"/>
  <c r="G14" i="1"/>
  <c r="F14" i="1"/>
  <c r="D27" i="1"/>
  <c r="B33" i="1"/>
  <c r="B32" i="1"/>
  <c r="B31" i="1"/>
  <c r="E8" i="1"/>
  <c r="E7" i="1"/>
  <c r="E6" i="1"/>
  <c r="E5" i="1"/>
  <c r="B20" i="1" l="1"/>
  <c r="I28" i="1" l="1"/>
  <c r="I27" i="1"/>
  <c r="G29" i="1" l="1"/>
  <c r="G28" i="1"/>
  <c r="G27" i="1"/>
  <c r="H30" i="1"/>
  <c r="H29" i="1"/>
  <c r="H28" i="1"/>
  <c r="H27" i="1"/>
  <c r="B10" i="1" l="1"/>
  <c r="B11" i="1" s="1"/>
  <c r="B8" i="1"/>
  <c r="B6" i="1"/>
  <c r="B5" i="1"/>
  <c r="B14" i="1" s="1"/>
  <c r="B12" i="1" l="1"/>
  <c r="B13" i="1" s="1"/>
  <c r="B15" i="1" s="1"/>
  <c r="B17" i="1" l="1"/>
  <c r="B19" i="1" l="1"/>
  <c r="B21" i="1"/>
  <c r="I31" i="1"/>
  <c r="I30" i="1" l="1"/>
  <c r="I32" i="1" l="1"/>
  <c r="F27" i="1"/>
  <c r="F28" i="1" l="1"/>
  <c r="F29" i="1"/>
  <c r="F31" i="1"/>
  <c r="F32" i="1"/>
  <c r="F33" i="1"/>
  <c r="H32" i="1" l="1"/>
  <c r="H31" i="1"/>
  <c r="H33" i="1"/>
  <c r="G3" i="1" l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<sst xmlns="http://schemas.openxmlformats.org/spreadsheetml/2006/main" count="30" uniqueCount="28">
  <si>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</si>
  <si>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</si>
  <si>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</si>
  <si>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</si>
  <si>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</si>
  <si>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</si>
  <si>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</si>
  <si>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</si>
  <si>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</si>
  <si>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</si>
  <si>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</si>
  <si>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</si>
  <si>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</si>
  <si>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</si>
  <si>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</si>
  <si>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</si>
  <si>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</si>
  <si>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</si>
  <si>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</si>
  <si>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</si>
  <si>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Area</t>
  </si>
  <si>
    <t>DV</t>
  </si>
  <si>
    <t>super  Built up Area</t>
  </si>
  <si>
    <t>Built</t>
  </si>
  <si>
    <t>Measurement carpet</t>
  </si>
  <si>
    <t>Agreement carpet</t>
  </si>
  <si>
    <t>RV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</si>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</sst>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1" xfId="0" applyNumberFormat="1" applyBorder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43" fontId="12" fillId="0" borderId="1" xfId="1" applyFont="1" applyFill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/>
    <xf numFmtId="43" fontId="10" fillId="0" borderId="1" xfId="0" applyNumberFormat="1" applyFont="1" applyBorder="1"/>
    <xf numFmtId="0" fontId="0" fillId="0" borderId="4" xfId="0" applyBorder="1"/>
    <xf numFmtId="43" fontId="3" fillId="0" borderId="0" xfId="1" applyFont="1" applyFill="1" applyBorder="1"/>
    <xf numFmtId="43" fontId="2" fillId="0" borderId="0" xfId="1" applyFont="1" applyFill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Fill="1" applyBorder="1"/>
    <xf numFmtId="43" fontId="0" fillId="0" borderId="0" xfId="1" applyFont="1" applyFill="1"/>
    <xf numFmtId="164" fontId="0" fillId="0" borderId="0" xfId="1" applyNumberFormat="1" applyFont="1" applyFill="1"/>
    <xf numFmtId="43" fontId="5" fillId="0" borderId="0" xfId="0" applyNumberFormat="1" applyFont="1"/>
    <xf numFmtId="43" fontId="9" fillId="0" borderId="0" xfId="0" applyNumberFormat="1" applyFont="1"/>
    <xf numFmtId="10" fontId="12" fillId="0" borderId="1" xfId="0" applyNumberFormat="1" applyFont="1" applyBorder="1"/>
    <xf numFmtId="10" fontId="10" fillId="0" borderId="1" xfId="1" applyNumberFormat="1" applyFont="1" applyFill="1" applyBorder="1"/>
    <xf numFmtId="2" fontId="0" fillId="0" borderId="0" xfId="1" applyNumberFormat="1" applyFont="1" applyFill="1" applyBorder="1"/>
    <xf numFmtId="43" fontId="10" fillId="0" borderId="1" xfId="1" applyFont="1" applyFill="1" applyBorder="1"/>
    <xf numFmtId="43" fontId="0" fillId="0" borderId="0" xfId="1" applyFont="1" applyFill="1" applyBorder="1"/>
    <xf numFmtId="0" fontId="11" fillId="0" borderId="1" xfId="0" applyFont="1" applyBorder="1"/>
    <xf numFmtId="0" fontId="13" fillId="0" borderId="1" xfId="0" applyFont="1" applyBorder="1"/>
    <xf numFmtId="43" fontId="11" fillId="0" borderId="1" xfId="0" applyNumberFormat="1" applyFont="1" applyBorder="1"/>
    <xf numFmtId="43" fontId="14" fillId="0" borderId="0" xfId="0" applyNumberFormat="1" applyFont="1"/>
    <xf numFmtId="43" fontId="7" fillId="0" borderId="0" xfId="0" applyNumberFormat="1" applyFont="1"/>
    <xf numFmtId="0" fontId="7" fillId="0" borderId="1" xfId="0" applyFont="1" applyBorder="1"/>
    <xf numFmtId="43" fontId="6" fillId="0" borderId="0" xfId="0" applyNumberFormat="1" applyFont="1"/>
    <xf numFmtId="0" fontId="13" fillId="0" borderId="1" xfId="0" applyFont="1" applyFill="1" applyBorder="1"/>
    <xf numFmtId="43" fontId="0" fillId="0" borderId="0" xfId="0" applyNumberFormat="1" applyFill="1"/>
    <xf numFmtId="43" fontId="13" fillId="0" borderId="1" xfId="0" applyNumberFormat="1" applyFont="1" applyFill="1" applyBorder="1"/>
    <xf numFmtId="43" fontId="11" fillId="0" borderId="1" xfId="0" applyNumberFormat="1" applyFont="1" applyFill="1" applyBorder="1"/>
    <xf numFmtId="43" fontId="0" fillId="0" borderId="0" xfId="0" applyNumberFormat="1" applyFill="1" applyBorder="1"/>
    <xf numFmtId="43" fontId="0" fillId="0" borderId="1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229823</xdr:colOff>
      <xdr:row>44</xdr:row>
      <xdr:rowOff>58328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C68B8-C80A-4A40-8A95-D16D7F239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4223" cy="844032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10718</xdr:colOff>
      <xdr:row>37</xdr:row>
      <xdr:rowOff>20036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AB2530-A720-470A-BC0B-791EBED07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545118" cy="7068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123825</xdr:colOff>
      <xdr:row>31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DB76CCB-B3D1-4DE9-9287-82A33EBD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29425" cy="6019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15" zoomScaleNormal="100" workbookViewId="0">
      <selection activeCell="E36" sqref="E36"/>
    </sheetView>
  </sheetViews>
  <sheetFormatPr defaultRowHeight="15" x14ac:dyDescent="0.25"/>
  <cols>
    <col min="1" max="1" width="21.7109375" bestFit="1" customWidth="1"/>
    <col min="2" max="2" width="15.5703125" style="22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1" max="11" width="12.5703125" bestFit="1" customWidth="1"/>
    <col min="13" max="13" width="14.28515625" bestFit="1" customWidth="1"/>
    <col min="14" max="14" width="11.5703125" bestFit="1" customWidth="1"/>
  </cols>
  <sheetData>
    <row r="1" spans="1:13" x14ac:dyDescent="0.25">
      <c r="A1" s="5"/>
      <c r="B1" s="44"/>
      <c r="C1" s="5"/>
      <c r="E1" s="17"/>
      <c r="F1" s="18"/>
      <c r="G1" s="18"/>
    </row>
    <row r="2" spans="1:13" ht="16.5" x14ac:dyDescent="0.3">
      <c r="A2" s="19"/>
      <c r="B2" s="20"/>
      <c r="C2" s="21"/>
      <c r="D2" s="22"/>
      <c r="E2" t="s">
        <v>13</v>
      </c>
    </row>
    <row r="3" spans="1:13" ht="16.5" x14ac:dyDescent="0.3">
      <c r="A3" s="19" t="s">
        <v>0</v>
      </c>
      <c r="B3" s="9">
        <v>11500</v>
      </c>
      <c r="C3" s="23"/>
      <c r="D3" s="4"/>
      <c r="E3" s="24">
        <v>2023</v>
      </c>
      <c r="F3" s="25">
        <v>2025</v>
      </c>
      <c r="G3" s="26">
        <f>F3-E3</f>
        <v>2</v>
      </c>
      <c r="L3" s="1"/>
      <c r="M3" s="2"/>
    </row>
    <row r="4" spans="1:13" ht="33" x14ac:dyDescent="0.3">
      <c r="A4" s="27" t="s">
        <v>1</v>
      </c>
      <c r="B4" s="9">
        <v>2500</v>
      </c>
      <c r="C4" s="23"/>
      <c r="D4" s="4"/>
      <c r="E4" t="s">
        <v>25</v>
      </c>
      <c r="F4" s="25"/>
      <c r="G4" s="26"/>
      <c r="K4" s="16"/>
      <c r="L4" s="1"/>
      <c r="M4" s="2"/>
    </row>
    <row r="5" spans="1:13" ht="16.5" x14ac:dyDescent="0.3">
      <c r="A5" s="19" t="s">
        <v>2</v>
      </c>
      <c r="B5" s="9">
        <f>B3-B4</f>
        <v>9000</v>
      </c>
      <c r="C5" s="23"/>
      <c r="D5" s="4"/>
      <c r="E5">
        <f>24.87*10.764</f>
        <v>267.70067999999998</v>
      </c>
      <c r="G5" s="7"/>
      <c r="H5" s="4"/>
      <c r="L5" s="1"/>
      <c r="M5" s="2"/>
    </row>
    <row r="6" spans="1:13" ht="16.5" x14ac:dyDescent="0.3">
      <c r="A6" s="19" t="s">
        <v>3</v>
      </c>
      <c r="B6" s="9">
        <f>B4</f>
        <v>2500</v>
      </c>
      <c r="C6" s="23"/>
      <c r="D6" s="4"/>
      <c r="E6">
        <f>3.598*10.764</f>
        <v>38.728871999999996</v>
      </c>
      <c r="F6" s="4"/>
      <c r="G6" s="4"/>
      <c r="H6" s="11"/>
      <c r="I6" s="11"/>
      <c r="L6" s="1"/>
      <c r="M6" s="2"/>
    </row>
    <row r="7" spans="1:13" ht="16.5" x14ac:dyDescent="0.3">
      <c r="A7" s="19" t="s">
        <v>4</v>
      </c>
      <c r="B7" s="28">
        <v>0</v>
      </c>
      <c r="C7" s="29"/>
      <c r="D7" s="30"/>
      <c r="E7">
        <f>3.394*10.764</f>
        <v>36.533015999999996</v>
      </c>
      <c r="G7" s="14"/>
      <c r="H7" s="11"/>
      <c r="I7" s="11"/>
      <c r="L7" s="12"/>
      <c r="M7" s="13"/>
    </row>
    <row r="8" spans="1:13" ht="16.5" x14ac:dyDescent="0.3">
      <c r="A8" s="19" t="s">
        <v>5</v>
      </c>
      <c r="B8" s="28">
        <f>B9-B7</f>
        <v>60</v>
      </c>
      <c r="C8" s="29"/>
      <c r="D8" s="31"/>
      <c r="E8">
        <f>SUM(E5:E7)</f>
        <v>342.96256799999992</v>
      </c>
      <c r="G8" s="32"/>
      <c r="H8" s="45"/>
      <c r="I8" s="45"/>
      <c r="L8" s="12"/>
      <c r="M8" s="13"/>
    </row>
    <row r="9" spans="1:13" ht="16.5" x14ac:dyDescent="0.3">
      <c r="A9" s="19" t="s">
        <v>6</v>
      </c>
      <c r="B9" s="28">
        <v>60</v>
      </c>
      <c r="C9" s="29"/>
      <c r="D9" s="30"/>
      <c r="G9" s="32"/>
      <c r="H9" s="11"/>
      <c r="I9" s="11"/>
      <c r="J9" s="14"/>
      <c r="K9" s="14"/>
      <c r="L9" s="10"/>
      <c r="M9" s="13"/>
    </row>
    <row r="10" spans="1:13" ht="33" x14ac:dyDescent="0.3">
      <c r="A10" s="27" t="s">
        <v>7</v>
      </c>
      <c r="B10" s="28">
        <f>90*B7/B9</f>
        <v>0</v>
      </c>
      <c r="C10" s="29"/>
      <c r="D10" s="30"/>
      <c r="F10" s="33"/>
      <c r="G10" s="32"/>
      <c r="H10" s="11"/>
      <c r="I10" s="11"/>
      <c r="J10" s="14"/>
      <c r="K10" s="14"/>
      <c r="L10" s="10"/>
      <c r="M10" s="13"/>
    </row>
    <row r="11" spans="1:13" ht="16.5" x14ac:dyDescent="0.3">
      <c r="A11" s="19"/>
      <c r="B11" s="34">
        <f>B10%</f>
        <v>0</v>
      </c>
      <c r="C11" s="35"/>
      <c r="D11" s="36"/>
      <c r="G11" s="32"/>
      <c r="H11" s="11"/>
      <c r="I11" s="11"/>
      <c r="J11" s="14"/>
      <c r="K11" s="14"/>
      <c r="L11" s="10"/>
      <c r="M11" s="15"/>
    </row>
    <row r="12" spans="1:13" ht="16.5" x14ac:dyDescent="0.3">
      <c r="A12" s="19" t="s">
        <v>8</v>
      </c>
      <c r="B12" s="9">
        <f>B6*B11</f>
        <v>0</v>
      </c>
      <c r="C12" s="37"/>
      <c r="D12" s="38"/>
      <c r="G12" s="32"/>
      <c r="H12" s="45"/>
      <c r="I12" s="45"/>
      <c r="J12" s="14"/>
      <c r="K12" s="32"/>
      <c r="L12" s="10"/>
      <c r="M12" s="2"/>
    </row>
    <row r="13" spans="1:13" ht="16.5" x14ac:dyDescent="0.3">
      <c r="A13" s="19" t="s">
        <v>9</v>
      </c>
      <c r="B13" s="9">
        <f>B6-B12</f>
        <v>2500</v>
      </c>
      <c r="C13" s="37"/>
      <c r="D13" s="38"/>
      <c r="E13" t="s">
        <v>24</v>
      </c>
      <c r="F13" t="s">
        <v>27</v>
      </c>
      <c r="G13" s="32"/>
      <c r="H13" s="11"/>
      <c r="I13" s="11"/>
      <c r="J13" s="14"/>
      <c r="K13" s="14"/>
      <c r="L13" s="10"/>
      <c r="M13" s="2"/>
    </row>
    <row r="14" spans="1:13" ht="16.5" x14ac:dyDescent="0.3">
      <c r="A14" s="19" t="s">
        <v>2</v>
      </c>
      <c r="B14" s="9">
        <f>B5</f>
        <v>9000</v>
      </c>
      <c r="C14" s="23"/>
      <c r="D14" s="4"/>
      <c r="E14">
        <v>278</v>
      </c>
      <c r="F14">
        <f>17+18</f>
        <v>35</v>
      </c>
      <c r="G14" s="32">
        <f>F14+E14</f>
        <v>313</v>
      </c>
      <c r="H14" s="11"/>
      <c r="I14" s="11"/>
      <c r="J14" s="14"/>
      <c r="K14" s="14"/>
      <c r="L14" s="10"/>
      <c r="M14" s="2"/>
    </row>
    <row r="15" spans="1:13" ht="16.5" x14ac:dyDescent="0.3">
      <c r="A15" s="19" t="s">
        <v>10</v>
      </c>
      <c r="B15" s="9">
        <f>B14+B13</f>
        <v>11500</v>
      </c>
      <c r="C15" s="23"/>
      <c r="D15" s="4"/>
      <c r="G15" s="32"/>
      <c r="H15" s="14"/>
      <c r="I15" s="14"/>
      <c r="J15" s="14"/>
      <c r="K15" s="14"/>
      <c r="L15" s="10"/>
      <c r="M15" s="2"/>
    </row>
    <row r="16" spans="1:13" ht="16.5" x14ac:dyDescent="0.3">
      <c r="A16" s="19" t="s">
        <v>20</v>
      </c>
      <c r="B16" s="39">
        <v>343</v>
      </c>
      <c r="C16" s="46"/>
      <c r="D16" s="47"/>
      <c r="E16" s="3"/>
      <c r="F16" s="3"/>
      <c r="G16" s="3"/>
      <c r="H16" s="4"/>
      <c r="M16" s="13"/>
    </row>
    <row r="17" spans="1:14" ht="16.5" x14ac:dyDescent="0.3">
      <c r="A17" s="40" t="s">
        <v>11</v>
      </c>
      <c r="B17" s="41">
        <f>B16*B15</f>
        <v>3944500</v>
      </c>
      <c r="C17" s="48"/>
      <c r="D17" s="47"/>
      <c r="E17" s="3"/>
      <c r="F17" s="42"/>
      <c r="G17" s="3"/>
      <c r="H17" s="4"/>
      <c r="M17" s="3"/>
      <c r="N17" s="4"/>
    </row>
    <row r="18" spans="1:14" ht="16.5" x14ac:dyDescent="0.3">
      <c r="A18" s="40" t="s">
        <v>26</v>
      </c>
      <c r="B18" s="41">
        <f>B17*0.98</f>
        <v>3865610</v>
      </c>
      <c r="C18" s="48"/>
      <c r="D18" s="47"/>
      <c r="E18" s="3"/>
      <c r="F18" s="42"/>
      <c r="G18" s="3"/>
      <c r="H18" s="4"/>
      <c r="M18" s="3"/>
      <c r="N18" s="4"/>
    </row>
    <row r="19" spans="1:14" ht="16.5" x14ac:dyDescent="0.3">
      <c r="A19" s="40" t="s">
        <v>21</v>
      </c>
      <c r="B19" s="41">
        <f>B17*0.8</f>
        <v>3155600</v>
      </c>
      <c r="C19" s="48"/>
      <c r="D19" s="47"/>
      <c r="E19" s="3"/>
      <c r="F19" s="42"/>
      <c r="G19" s="3"/>
      <c r="H19" s="4"/>
      <c r="M19" s="3"/>
      <c r="N19" s="4"/>
    </row>
    <row r="20" spans="1:14" ht="16.5" x14ac:dyDescent="0.3">
      <c r="A20" s="40" t="s">
        <v>12</v>
      </c>
      <c r="B20" s="41">
        <f>420*B4</f>
        <v>1050000</v>
      </c>
      <c r="C20" s="49"/>
      <c r="D20" s="47"/>
      <c r="E20" s="4"/>
      <c r="F20" s="3"/>
    </row>
    <row r="21" spans="1:14" ht="16.5" x14ac:dyDescent="0.3">
      <c r="A21" s="39" t="s">
        <v>16</v>
      </c>
      <c r="B21" s="41">
        <f>B17*0.03/12</f>
        <v>9861.25</v>
      </c>
      <c r="C21" s="49"/>
      <c r="D21" s="47"/>
      <c r="E21" s="4"/>
      <c r="F21" s="3"/>
    </row>
    <row r="22" spans="1:14" x14ac:dyDescent="0.25">
      <c r="B22" s="43"/>
    </row>
    <row r="23" spans="1:14" x14ac:dyDescent="0.25">
      <c r="B23" s="43"/>
    </row>
    <row r="25" spans="1:14" x14ac:dyDescent="0.25">
      <c r="C25" t="s">
        <v>14</v>
      </c>
    </row>
    <row r="26" spans="1:14" x14ac:dyDescent="0.25">
      <c r="B26" s="44" t="s">
        <v>15</v>
      </c>
      <c r="C26" s="5" t="s">
        <v>22</v>
      </c>
      <c r="D26" s="5" t="s">
        <v>23</v>
      </c>
      <c r="E26" s="5" t="s">
        <v>11</v>
      </c>
      <c r="F26" s="5" t="s">
        <v>17</v>
      </c>
      <c r="G26" s="5" t="s">
        <v>18</v>
      </c>
      <c r="H26" s="5" t="s">
        <v>19</v>
      </c>
      <c r="I26" s="5"/>
    </row>
    <row r="27" spans="1:14" ht="17.25" x14ac:dyDescent="0.3">
      <c r="B27" s="44">
        <v>450</v>
      </c>
      <c r="C27" s="5"/>
      <c r="D27" s="5">
        <f>B27*1.1</f>
        <v>495.00000000000006</v>
      </c>
      <c r="E27" s="5">
        <v>4000000</v>
      </c>
      <c r="F27" s="6">
        <f t="shared" ref="F27:F34" si="0">E27/B27</f>
        <v>8888.8888888888887</v>
      </c>
      <c r="G27" s="6">
        <f>E27/D27</f>
        <v>8080.8080808080795</v>
      </c>
      <c r="H27" s="6" t="e">
        <f>E27/C27</f>
        <v>#DIV/0!</v>
      </c>
      <c r="I27" s="5">
        <f>D27/B27</f>
        <v>1.1000000000000001</v>
      </c>
      <c r="J27" s="8"/>
    </row>
    <row r="28" spans="1:14" ht="17.25" x14ac:dyDescent="0.3">
      <c r="B28" s="44">
        <v>370</v>
      </c>
      <c r="C28" s="5">
        <v>605</v>
      </c>
      <c r="D28" s="5">
        <f>B28*1.1</f>
        <v>407.00000000000006</v>
      </c>
      <c r="E28" s="5">
        <v>4100000</v>
      </c>
      <c r="F28" s="6">
        <f t="shared" si="0"/>
        <v>11081.081081081082</v>
      </c>
      <c r="G28" s="6">
        <f>E28/D28</f>
        <v>10073.710073710072</v>
      </c>
      <c r="H28" s="6">
        <f>E28/C28</f>
        <v>6776.8595041322315</v>
      </c>
      <c r="I28" s="5">
        <f>D28/B28</f>
        <v>1.1000000000000001</v>
      </c>
      <c r="J28" s="8">
        <f>C28/B28</f>
        <v>1.6351351351351351</v>
      </c>
    </row>
    <row r="29" spans="1:14" x14ac:dyDescent="0.25">
      <c r="B29" s="44">
        <v>415</v>
      </c>
      <c r="C29" s="5">
        <v>665</v>
      </c>
      <c r="D29" s="5">
        <f>C29/1.2</f>
        <v>554.16666666666674</v>
      </c>
      <c r="E29" s="5">
        <v>4100000</v>
      </c>
      <c r="F29" s="6">
        <f t="shared" si="0"/>
        <v>9879.5180722891564</v>
      </c>
      <c r="G29" s="6">
        <f>E29/D29</f>
        <v>7398.4962406015029</v>
      </c>
      <c r="H29" s="6">
        <f>E29/C29</f>
        <v>6165.4135338345868</v>
      </c>
      <c r="I29" s="5"/>
    </row>
    <row r="30" spans="1:14" x14ac:dyDescent="0.25">
      <c r="B30" s="44"/>
      <c r="C30" s="5"/>
      <c r="D30" s="5"/>
      <c r="E30" s="6"/>
      <c r="F30" s="6"/>
      <c r="G30" s="6"/>
      <c r="H30" s="6" t="e">
        <f>E30/C30</f>
        <v>#DIV/0!</v>
      </c>
      <c r="I30" s="5" t="e">
        <f>#REF!/B30</f>
        <v>#REF!</v>
      </c>
    </row>
    <row r="31" spans="1:14" x14ac:dyDescent="0.25">
      <c r="B31" s="44">
        <f>29*10.764+2.29*10.764+6.27*10.764</f>
        <v>404.29584</v>
      </c>
      <c r="C31" s="5"/>
      <c r="D31" s="5">
        <f>B31*1.1</f>
        <v>444.72542400000003</v>
      </c>
      <c r="E31" s="6">
        <v>3350000</v>
      </c>
      <c r="F31" s="6">
        <f t="shared" si="0"/>
        <v>8286.01155035382</v>
      </c>
      <c r="G31" s="6">
        <f>E31/D31</f>
        <v>7532.737773048927</v>
      </c>
      <c r="H31" s="6" t="e">
        <f>E31/#REF!</f>
        <v>#REF!</v>
      </c>
      <c r="I31" s="5">
        <f>C31/B31</f>
        <v>0</v>
      </c>
    </row>
    <row r="32" spans="1:14" x14ac:dyDescent="0.25">
      <c r="B32" s="44">
        <f>29.93*10.764+7.4*10.764+7.4*10.764</f>
        <v>481.47371999999996</v>
      </c>
      <c r="C32" s="5"/>
      <c r="D32" s="5">
        <f>B32*1.1</f>
        <v>529.62109199999998</v>
      </c>
      <c r="E32" s="6">
        <v>4350000</v>
      </c>
      <c r="F32" s="6">
        <f t="shared" si="0"/>
        <v>9034.761024963107</v>
      </c>
      <c r="G32" s="6">
        <f>E32/D32</f>
        <v>8213.4191136028257</v>
      </c>
      <c r="H32" s="6" t="e">
        <f>E32/#REF!</f>
        <v>#REF!</v>
      </c>
      <c r="I32" s="5" t="e">
        <f>#REF!/B32</f>
        <v>#REF!</v>
      </c>
    </row>
    <row r="33" spans="1:12" x14ac:dyDescent="0.25">
      <c r="B33" s="44">
        <f>20.389*10.764</f>
        <v>219.46719599999997</v>
      </c>
      <c r="C33" s="5"/>
      <c r="D33" s="5">
        <f>B33*1.1</f>
        <v>241.4139156</v>
      </c>
      <c r="E33" s="5">
        <v>2500000</v>
      </c>
      <c r="F33" s="6">
        <f t="shared" si="0"/>
        <v>11391.224044253066</v>
      </c>
      <c r="G33" s="6">
        <f>E33/D33</f>
        <v>10355.658222048241</v>
      </c>
      <c r="H33" s="6" t="e">
        <f>E33/#REF!</f>
        <v>#REF!</v>
      </c>
      <c r="I33" s="5"/>
    </row>
    <row r="34" spans="1:12" x14ac:dyDescent="0.25">
      <c r="B34" s="44">
        <f>30.94*10.764</f>
        <v>333.03816</v>
      </c>
      <c r="C34" s="5"/>
      <c r="D34" s="5">
        <f>B34*1.1</f>
        <v>366.34197600000005</v>
      </c>
      <c r="E34" s="51">
        <v>3330000</v>
      </c>
      <c r="F34" s="51">
        <f t="shared" si="0"/>
        <v>9998.8541853582174</v>
      </c>
      <c r="G34" s="6">
        <f>E34/D34</f>
        <v>9089.8674412347427</v>
      </c>
      <c r="H34" s="5"/>
      <c r="I34" s="5"/>
    </row>
    <row r="35" spans="1:12" x14ac:dyDescent="0.25">
      <c r="D35" s="4"/>
      <c r="E35" s="4"/>
      <c r="F35" s="50"/>
      <c r="H35" s="4"/>
      <c r="J35" s="4"/>
      <c r="L35" s="4"/>
    </row>
    <row r="36" spans="1:12" x14ac:dyDescent="0.25">
      <c r="D36" s="4"/>
      <c r="E36" s="4"/>
      <c r="F36" s="50"/>
      <c r="H36" s="4"/>
    </row>
    <row r="37" spans="1:12" x14ac:dyDescent="0.25">
      <c r="E37" s="4"/>
      <c r="J37" s="4"/>
    </row>
    <row r="38" spans="1:12" ht="15.75" x14ac:dyDescent="0.25">
      <c r="A38" s="10"/>
      <c r="E38" s="4"/>
    </row>
    <row r="39" spans="1:12" ht="15.75" x14ac:dyDescent="0.25">
      <c r="A39" s="10"/>
    </row>
    <row r="40" spans="1:12" ht="15.75" x14ac:dyDescent="0.25">
      <c r="A40" s="10"/>
      <c r="J40" s="4"/>
    </row>
    <row r="41" spans="1:12" ht="15.75" x14ac:dyDescent="0.25">
      <c r="A41" s="10"/>
    </row>
    <row r="42" spans="1:12" ht="15.75" x14ac:dyDescent="0.25">
      <c r="A42" s="10"/>
    </row>
    <row r="43" spans="1:12" ht="15.75" x14ac:dyDescent="0.25">
      <c r="A43" s="10"/>
    </row>
    <row r="44" spans="1:12" ht="15.75" x14ac:dyDescent="0.25">
      <c r="A44" s="10"/>
    </row>
    <row r="64" spans="3:5" x14ac:dyDescent="0.25">
      <c r="C64" s="4"/>
      <c r="D64" s="4"/>
      <c r="E6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"/>
  <sheetViews>
    <sheetView workbookViewId="0">
      <selection activeCell="H31" sqref="H31"/>
    </sheetView>
  </sheetViews>
  <sheetFormatPr defaultRowHeight="15" x14ac:dyDescent="0.25"/>
  <sheetData>
    <row r="4" spans="1:1" x14ac:dyDescent="0.25">
      <c r="A4" s="13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P7" sqref="P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N1" workbookViewId="0">
      <selection activeCell="N1" sqref="N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W20" sqref="W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Sheet7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2025-01-31T06:22:15Z</dcterms:modified>
</cp:coreProperties>
</file>