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9" sheetId="9" r:id="rId2"/>
    <sheet name="Sheet8" sheetId="8" r:id="rId3"/>
    <sheet name="Sheet2" sheetId="2" r:id="rId4"/>
    <sheet name="Sheet3" sheetId="3" r:id="rId5"/>
    <sheet name="Sheet4" sheetId="4" r:id="rId6"/>
    <sheet name="Sheet5" sheetId="5" r:id="rId7"/>
    <sheet name="Sheet6" sheetId="6" r:id="rId8"/>
    <sheet name="Sheet7" sheetId="7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2" i="1" l="1"/>
  <c r="P10" i="1"/>
  <c r="P9" i="1"/>
  <c r="P14" i="1"/>
  <c r="G24" i="1"/>
  <c r="L26" i="1"/>
  <c r="K26" i="1"/>
  <c r="Z11" i="7"/>
  <c r="D20" i="9"/>
  <c r="C20" i="9"/>
  <c r="O10" i="9"/>
  <c r="M5" i="9"/>
  <c r="L24" i="1"/>
  <c r="K24" i="1"/>
  <c r="K22" i="1"/>
  <c r="P16" i="1" l="1"/>
  <c r="K14" i="1"/>
  <c r="K13" i="1"/>
  <c r="D2" i="1"/>
  <c r="C1" i="1"/>
  <c r="D1" i="1" s="1"/>
  <c r="B1" i="1"/>
  <c r="Q4" i="1"/>
  <c r="P8" i="1"/>
  <c r="T8" i="1" s="1"/>
  <c r="P4" i="1"/>
  <c r="E25" i="1"/>
  <c r="C16" i="1"/>
  <c r="E16" i="1" s="1"/>
  <c r="C17" i="1"/>
  <c r="E17" i="1" s="1"/>
  <c r="C18" i="1"/>
  <c r="E18" i="1" s="1"/>
  <c r="C19" i="1"/>
  <c r="E19" i="1" s="1"/>
  <c r="C20" i="1"/>
  <c r="E20" i="1" s="1"/>
  <c r="C21" i="1"/>
  <c r="E21" i="1" s="1"/>
  <c r="C22" i="1"/>
  <c r="E22" i="1" s="1"/>
  <c r="C23" i="1"/>
  <c r="E23" i="1" s="1"/>
  <c r="C24" i="1"/>
  <c r="E24" i="1" s="1"/>
  <c r="E15" i="1"/>
  <c r="C15" i="1"/>
  <c r="A2" i="1"/>
  <c r="D6" i="1"/>
  <c r="F6" i="1"/>
  <c r="E5" i="1"/>
  <c r="E4" i="1"/>
</calcChain>
</file>

<file path=xl/sharedStrings.xml><?xml version="1.0" encoding="utf-8"?>
<sst xmlns="http://schemas.openxmlformats.org/spreadsheetml/2006/main" count="49" uniqueCount="46">
  <si>
    <t>Carpet</t>
  </si>
  <si>
    <t>Adj. Bal</t>
  </si>
  <si>
    <t>Index</t>
  </si>
  <si>
    <t>1st</t>
  </si>
  <si>
    <t>Area</t>
  </si>
  <si>
    <t>Bldg. Details</t>
  </si>
  <si>
    <t>rera</t>
  </si>
  <si>
    <t>Four wheeler</t>
  </si>
  <si>
    <t>Two wheeler</t>
  </si>
  <si>
    <t>Schedule</t>
  </si>
  <si>
    <t>cc</t>
  </si>
  <si>
    <t>Total</t>
  </si>
  <si>
    <t>Rate</t>
  </si>
  <si>
    <t>FMV</t>
  </si>
  <si>
    <t>RV</t>
  </si>
  <si>
    <t>DV</t>
  </si>
  <si>
    <t>Insurable</t>
  </si>
  <si>
    <t>Rental</t>
  </si>
  <si>
    <t>rr</t>
  </si>
  <si>
    <t>Guideline</t>
  </si>
  <si>
    <t>proportionate</t>
  </si>
  <si>
    <t>Sr.</t>
  </si>
  <si>
    <t>Particulars</t>
  </si>
  <si>
    <t>Percentage</t>
  </si>
  <si>
    <t>B</t>
  </si>
  <si>
    <t>S+7</t>
  </si>
  <si>
    <t>s</t>
  </si>
  <si>
    <t>RCC Footing/Foundation</t>
  </si>
  <si>
    <t>P</t>
  </si>
  <si>
    <t>RCC Plinth</t>
  </si>
  <si>
    <t>Floor</t>
  </si>
  <si>
    <t>Full Building RCC</t>
  </si>
  <si>
    <t>Internal Brick work</t>
  </si>
  <si>
    <t>External Brickwork</t>
  </si>
  <si>
    <t>Internal plastering</t>
  </si>
  <si>
    <t xml:space="preserve"> External plastering</t>
  </si>
  <si>
    <t>Doors &amp; Windows</t>
  </si>
  <si>
    <t>Flooring</t>
  </si>
  <si>
    <t>Tiling &amp; Kitchen Platform</t>
  </si>
  <si>
    <t>Internal painting</t>
  </si>
  <si>
    <t>External painting</t>
  </si>
  <si>
    <t xml:space="preserve"> plumbing</t>
  </si>
  <si>
    <t>Electrification, Sanitary installation</t>
  </si>
  <si>
    <t>Lift Installation</t>
  </si>
  <si>
    <t>Passage, Staircase &amp; Lobby development</t>
  </si>
  <si>
    <t>External developments / Final finishing 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</si>
</sst>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0" fillId="2" borderId="0" xfId="0" applyFill="1"/>
    <xf numFmtId="43" fontId="0" fillId="0" borderId="0" xfId="1" applyFont="1"/>
    <xf numFmtId="43" fontId="0" fillId="2" borderId="0" xfId="1" applyFont="1" applyFill="1"/>
    <xf numFmtId="0" fontId="2" fillId="0" borderId="0" xfId="0" applyFont="1"/>
    <xf numFmtId="43" fontId="2" fillId="0" borderId="0" xfId="1" applyFont="1"/>
    <xf numFmtId="43" fontId="0" fillId="0" borderId="0" xfId="0" applyNumberFormat="1"/>
    <xf numFmtId="0" fontId="2" fillId="0" borderId="1" xfId="0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49" fontId="2" fillId="0" borderId="1" xfId="0" applyNumberFormat="1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49" fontId="0" fillId="0" borderId="4" xfId="0" applyNumberForma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2" fontId="0" fillId="0" borderId="7" xfId="0" applyNumberFormat="1" applyBorder="1" applyAlignment="1">
      <alignment horizontal="center" vertical="top" wrapText="1"/>
    </xf>
    <xf numFmtId="0" fontId="0" fillId="0" borderId="0" xfId="0" applyNumberFormat="1" applyAlignment="1">
      <alignment wrapText="1"/>
    </xf>
    <xf numFmtId="0" fontId="0" fillId="2" borderId="0" xfId="0" applyFill="1" applyAlignment="1">
      <alignment wrapText="1"/>
    </xf>
    <xf numFmtId="2" fontId="0" fillId="0" borderId="9" xfId="0" applyNumberFormat="1" applyBorder="1" applyAlignment="1">
      <alignment horizontal="center" vertical="top" wrapText="1"/>
    </xf>
    <xf numFmtId="2" fontId="0" fillId="0" borderId="0" xfId="0" applyNumberFormat="1" applyAlignment="1">
      <alignment horizontal="center" vertical="top" wrapText="1"/>
    </xf>
    <xf numFmtId="43" fontId="3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458200</xdr:colOff>
      <xdr:row>34</xdr:row>
      <xdr:rowOff>19957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63800" cy="6496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268099</xdr:colOff>
      <xdr:row>38</xdr:row>
      <xdr:rowOff>1010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21699" cy="7240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191888</xdr:colOff>
      <xdr:row>38</xdr:row>
      <xdr:rowOff>86747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45488" cy="7325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506002</xdr:colOff>
      <xdr:row>34</xdr:row>
      <xdr:rowOff>105694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30802" cy="6582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230249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12649" cy="7297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287832</xdr:colOff>
      <xdr:row>38</xdr:row>
      <xdr:rowOff>172484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18232" cy="7411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135411</xdr:colOff>
      <xdr:row>39</xdr:row>
      <xdr:rowOff>58195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65811" cy="7487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tabSelected="1" workbookViewId="0">
      <selection activeCell="E17" sqref="E17"/>
    </sheetView>
  </sheetViews>
  <sheetFormatPr defaultRowHeight="15" x14ac:dyDescent="0.25"/>
  <cols>
    <col min="4" max="4" width="14.28515625" bestFit="1" customWidth="1"/>
    <col min="5" max="5" width="10" bestFit="1" customWidth="1"/>
    <col min="7" max="7" width="10" bestFit="1" customWidth="1"/>
    <col min="11" max="11" width="12.5703125" bestFit="1" customWidth="1"/>
    <col min="12" max="12" width="14.28515625" bestFit="1" customWidth="1"/>
    <col min="16" max="16" width="14.28515625" bestFit="1" customWidth="1"/>
    <col min="17" max="17" width="9.28515625" bestFit="1" customWidth="1"/>
    <col min="20" max="20" width="12.5703125" bestFit="1" customWidth="1"/>
  </cols>
  <sheetData>
    <row r="1" spans="1:20" x14ac:dyDescent="0.25">
      <c r="A1">
        <v>7385600</v>
      </c>
      <c r="B1">
        <f>A1/100*105</f>
        <v>7754880</v>
      </c>
      <c r="C1">
        <f t="shared" ref="C1:D1" si="0">B1/100*105</f>
        <v>8142624</v>
      </c>
      <c r="D1">
        <f t="shared" si="0"/>
        <v>8549755.2000000011</v>
      </c>
      <c r="P1" s="2"/>
      <c r="Q1" s="2"/>
    </row>
    <row r="2" spans="1:20" x14ac:dyDescent="0.25">
      <c r="A2">
        <f>A1/568</f>
        <v>13002.816901408451</v>
      </c>
      <c r="D2">
        <f>D1/568</f>
        <v>15052.38591549296</v>
      </c>
      <c r="J2">
        <v>3</v>
      </c>
      <c r="K2" t="s">
        <v>2</v>
      </c>
      <c r="O2" t="s">
        <v>0</v>
      </c>
      <c r="P2" s="2">
        <v>475</v>
      </c>
      <c r="Q2" s="2"/>
    </row>
    <row r="3" spans="1:20" x14ac:dyDescent="0.25">
      <c r="J3">
        <v>11</v>
      </c>
      <c r="K3" t="s">
        <v>3</v>
      </c>
      <c r="O3" t="s">
        <v>1</v>
      </c>
      <c r="P3" s="2">
        <v>93</v>
      </c>
      <c r="Q3" s="2"/>
    </row>
    <row r="4" spans="1:20" x14ac:dyDescent="0.25">
      <c r="C4" t="s">
        <v>0</v>
      </c>
      <c r="D4">
        <v>44.13</v>
      </c>
      <c r="E4">
        <f>D4*10.764</f>
        <v>475.01531999999997</v>
      </c>
      <c r="F4">
        <v>475</v>
      </c>
      <c r="J4">
        <v>14</v>
      </c>
      <c r="K4" t="s">
        <v>4</v>
      </c>
      <c r="O4" t="s">
        <v>11</v>
      </c>
      <c r="P4" s="2">
        <f>SUM(P2:P3)</f>
        <v>568</v>
      </c>
      <c r="Q4" s="2">
        <f>P4*1.2</f>
        <v>681.6</v>
      </c>
    </row>
    <row r="5" spans="1:20" x14ac:dyDescent="0.25">
      <c r="C5" t="s">
        <v>1</v>
      </c>
      <c r="D5">
        <v>8.64</v>
      </c>
      <c r="E5">
        <f>D5*10.764</f>
        <v>93.000960000000006</v>
      </c>
      <c r="F5">
        <v>93</v>
      </c>
      <c r="J5">
        <v>15</v>
      </c>
      <c r="K5" t="s">
        <v>5</v>
      </c>
      <c r="P5" s="2"/>
      <c r="Q5" s="2"/>
    </row>
    <row r="6" spans="1:20" x14ac:dyDescent="0.25">
      <c r="D6">
        <f>SUM(D4:D5)</f>
        <v>52.77</v>
      </c>
      <c r="F6">
        <f>SUM(F4:F5)</f>
        <v>568</v>
      </c>
      <c r="J6">
        <v>15</v>
      </c>
      <c r="K6" t="s">
        <v>6</v>
      </c>
      <c r="O6" t="s">
        <v>12</v>
      </c>
      <c r="P6" s="2">
        <v>17000</v>
      </c>
      <c r="Q6" s="2"/>
    </row>
    <row r="7" spans="1:20" x14ac:dyDescent="0.25">
      <c r="J7">
        <v>46</v>
      </c>
      <c r="K7" t="s">
        <v>9</v>
      </c>
      <c r="P7" s="2"/>
      <c r="Q7" s="2"/>
    </row>
    <row r="8" spans="1:20" x14ac:dyDescent="0.25">
      <c r="C8">
        <v>1</v>
      </c>
      <c r="D8" t="s">
        <v>7</v>
      </c>
      <c r="J8">
        <v>53</v>
      </c>
      <c r="K8" t="s">
        <v>10</v>
      </c>
      <c r="O8" s="4" t="s">
        <v>13</v>
      </c>
      <c r="P8" s="5">
        <f>P6*P4</f>
        <v>9656000</v>
      </c>
      <c r="Q8" s="2"/>
      <c r="R8" t="s">
        <v>20</v>
      </c>
      <c r="T8" s="6">
        <f>P8*85%</f>
        <v>8207600</v>
      </c>
    </row>
    <row r="9" spans="1:20" x14ac:dyDescent="0.25">
      <c r="C9">
        <v>2</v>
      </c>
      <c r="D9" t="s">
        <v>8</v>
      </c>
      <c r="J9">
        <v>74</v>
      </c>
      <c r="K9" t="s">
        <v>6</v>
      </c>
      <c r="O9" t="s">
        <v>14</v>
      </c>
      <c r="P9" s="2">
        <f>P8*90%</f>
        <v>8690400</v>
      </c>
      <c r="Q9" s="2"/>
    </row>
    <row r="10" spans="1:20" x14ac:dyDescent="0.25">
      <c r="O10" t="s">
        <v>15</v>
      </c>
      <c r="P10" s="2">
        <f>P8*80%</f>
        <v>7724800</v>
      </c>
      <c r="Q10" s="2"/>
    </row>
    <row r="11" spans="1:20" x14ac:dyDescent="0.25">
      <c r="P11" s="2"/>
      <c r="Q11" s="2"/>
    </row>
    <row r="12" spans="1:20" x14ac:dyDescent="0.25">
      <c r="J12" t="s">
        <v>18</v>
      </c>
      <c r="K12">
        <v>97330</v>
      </c>
      <c r="O12" t="s">
        <v>16</v>
      </c>
      <c r="P12" s="2">
        <f>Q4*2500</f>
        <v>1704000</v>
      </c>
      <c r="Q12" s="2"/>
    </row>
    <row r="13" spans="1:20" x14ac:dyDescent="0.25">
      <c r="K13">
        <f>K12/100*105</f>
        <v>102196.5</v>
      </c>
      <c r="P13" s="2"/>
      <c r="Q13" s="2"/>
    </row>
    <row r="14" spans="1:20" x14ac:dyDescent="0.25">
      <c r="K14">
        <f>K13/10.764</f>
        <v>9494.2865105908586</v>
      </c>
      <c r="O14" t="s">
        <v>17</v>
      </c>
      <c r="P14" s="2">
        <f>P8*0.04/12</f>
        <v>32186.666666666668</v>
      </c>
      <c r="Q14" s="2"/>
    </row>
    <row r="15" spans="1:20" x14ac:dyDescent="0.25">
      <c r="A15">
        <v>476</v>
      </c>
      <c r="B15">
        <v>94</v>
      </c>
      <c r="C15">
        <f>SUM(A15:B15)</f>
        <v>570</v>
      </c>
      <c r="D15" s="2">
        <v>8742012</v>
      </c>
      <c r="E15" s="2">
        <f>D15/C15</f>
        <v>15336.863157894737</v>
      </c>
    </row>
    <row r="16" spans="1:20" x14ac:dyDescent="0.25">
      <c r="A16" s="1">
        <v>369</v>
      </c>
      <c r="B16" s="1">
        <v>0</v>
      </c>
      <c r="C16" s="1">
        <f t="shared" ref="C16:C24" si="1">SUM(A16:B16)</f>
        <v>369</v>
      </c>
      <c r="D16" s="3">
        <v>4754500</v>
      </c>
      <c r="E16" s="3">
        <f t="shared" ref="E16:E24" si="2">D16/C16</f>
        <v>12884.823848238482</v>
      </c>
      <c r="O16" t="s">
        <v>19</v>
      </c>
      <c r="P16" s="6">
        <f>Q4*9494</f>
        <v>6471110.4000000004</v>
      </c>
    </row>
    <row r="17" spans="1:12" x14ac:dyDescent="0.25">
      <c r="A17">
        <v>313</v>
      </c>
      <c r="B17">
        <v>61</v>
      </c>
      <c r="C17">
        <f t="shared" si="1"/>
        <v>374</v>
      </c>
      <c r="D17" s="2">
        <v>6016022</v>
      </c>
      <c r="E17" s="2">
        <f t="shared" si="2"/>
        <v>16085.620320855614</v>
      </c>
    </row>
    <row r="18" spans="1:12" x14ac:dyDescent="0.25">
      <c r="A18">
        <v>2115</v>
      </c>
      <c r="B18">
        <v>686</v>
      </c>
      <c r="C18">
        <f t="shared" si="1"/>
        <v>2801</v>
      </c>
      <c r="D18" s="2">
        <v>41801025</v>
      </c>
      <c r="E18" s="2">
        <f t="shared" si="2"/>
        <v>14923.607640128526</v>
      </c>
    </row>
    <row r="19" spans="1:12" x14ac:dyDescent="0.25">
      <c r="A19">
        <v>1220</v>
      </c>
      <c r="B19">
        <v>189</v>
      </c>
      <c r="C19">
        <f t="shared" si="1"/>
        <v>1409</v>
      </c>
      <c r="D19" s="2">
        <v>19749368</v>
      </c>
      <c r="E19" s="2">
        <f t="shared" si="2"/>
        <v>14016.584811923351</v>
      </c>
    </row>
    <row r="20" spans="1:12" x14ac:dyDescent="0.25">
      <c r="A20">
        <v>1024.4000000000001</v>
      </c>
      <c r="C20">
        <f t="shared" si="1"/>
        <v>1024.4000000000001</v>
      </c>
      <c r="D20" s="2">
        <v>14500000</v>
      </c>
      <c r="E20" s="2">
        <f t="shared" si="2"/>
        <v>14154.627098789533</v>
      </c>
      <c r="K20" s="2"/>
      <c r="L20" s="2"/>
    </row>
    <row r="21" spans="1:12" x14ac:dyDescent="0.25">
      <c r="A21">
        <v>313</v>
      </c>
      <c r="B21">
        <v>61</v>
      </c>
      <c r="C21">
        <f t="shared" si="1"/>
        <v>374</v>
      </c>
      <c r="D21" s="2">
        <v>6698400</v>
      </c>
      <c r="E21" s="22">
        <f t="shared" si="2"/>
        <v>17910.160427807488</v>
      </c>
      <c r="K21" s="2">
        <v>568</v>
      </c>
      <c r="L21" s="2"/>
    </row>
    <row r="22" spans="1:12" x14ac:dyDescent="0.25">
      <c r="A22">
        <v>313</v>
      </c>
      <c r="B22">
        <v>61</v>
      </c>
      <c r="C22">
        <f t="shared" si="1"/>
        <v>374</v>
      </c>
      <c r="D22" s="2">
        <v>6584580</v>
      </c>
      <c r="E22" s="2">
        <f t="shared" si="2"/>
        <v>17605.828877005348</v>
      </c>
      <c r="K22" s="2">
        <f>K21*1.35</f>
        <v>766.80000000000007</v>
      </c>
      <c r="L22" s="2"/>
    </row>
    <row r="23" spans="1:12" x14ac:dyDescent="0.25">
      <c r="A23" s="1">
        <v>475</v>
      </c>
      <c r="B23" s="1">
        <v>94</v>
      </c>
      <c r="C23" s="1">
        <f t="shared" si="1"/>
        <v>569</v>
      </c>
      <c r="D23" s="3">
        <v>8321943</v>
      </c>
      <c r="E23" s="3">
        <f t="shared" si="2"/>
        <v>14625.558875219684</v>
      </c>
      <c r="K23" s="2">
        <v>12000</v>
      </c>
      <c r="L23" s="2">
        <v>14000</v>
      </c>
    </row>
    <row r="24" spans="1:12" x14ac:dyDescent="0.25">
      <c r="A24" s="1">
        <v>476</v>
      </c>
      <c r="B24" s="1">
        <v>94</v>
      </c>
      <c r="C24" s="1">
        <f t="shared" si="1"/>
        <v>570</v>
      </c>
      <c r="D24" s="3">
        <v>9879450</v>
      </c>
      <c r="E24" s="3">
        <f t="shared" si="2"/>
        <v>17332.36842105263</v>
      </c>
      <c r="G24" s="6">
        <f>E24/100*105</f>
        <v>18198.98684210526</v>
      </c>
      <c r="K24" s="2">
        <f>K23*K22</f>
        <v>9201600</v>
      </c>
      <c r="L24" s="2">
        <f>L23*K22</f>
        <v>10735200.000000002</v>
      </c>
    </row>
    <row r="25" spans="1:12" x14ac:dyDescent="0.25">
      <c r="D25" s="2"/>
      <c r="E25" s="2">
        <f>AVERAGE(E15:E24)</f>
        <v>15487.604347891542</v>
      </c>
      <c r="K25" s="2"/>
      <c r="L25" s="2"/>
    </row>
    <row r="26" spans="1:12" x14ac:dyDescent="0.25">
      <c r="K26" s="2">
        <f>K24/568</f>
        <v>16200</v>
      </c>
      <c r="L26" s="2">
        <f>L24/568</f>
        <v>18900.000000000004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D20" sqref="D20"/>
    </sheetView>
  </sheetViews>
  <sheetFormatPr defaultRowHeight="15" x14ac:dyDescent="0.25"/>
  <cols>
    <col min="2" max="2" width="47.28515625" customWidth="1"/>
  </cols>
  <sheetData>
    <row r="1" spans="1:15" ht="30.75" thickBot="1" x14ac:dyDescent="0.3">
      <c r="A1" s="7" t="s">
        <v>21</v>
      </c>
      <c r="B1" s="7" t="s">
        <v>22</v>
      </c>
      <c r="C1" s="13" t="s">
        <v>23</v>
      </c>
      <c r="D1" s="12"/>
      <c r="E1" s="12"/>
      <c r="F1" s="12"/>
      <c r="G1" s="12"/>
      <c r="H1" s="12"/>
      <c r="I1" s="12"/>
      <c r="J1" s="12"/>
      <c r="K1" s="12"/>
      <c r="L1" s="12" t="s">
        <v>24</v>
      </c>
      <c r="M1" s="12">
        <v>2</v>
      </c>
      <c r="N1" s="12"/>
      <c r="O1" s="12"/>
    </row>
    <row r="2" spans="1:15" x14ac:dyDescent="0.25">
      <c r="A2" s="14"/>
      <c r="B2" s="8"/>
      <c r="C2" s="15"/>
      <c r="D2" s="12"/>
      <c r="E2" s="12"/>
      <c r="F2" s="12"/>
      <c r="G2" s="12" t="s">
        <v>25</v>
      </c>
      <c r="H2" s="12"/>
      <c r="I2" s="12"/>
      <c r="J2" s="12"/>
      <c r="K2" s="12"/>
      <c r="L2" s="12" t="s">
        <v>26</v>
      </c>
      <c r="M2" s="12">
        <v>3</v>
      </c>
      <c r="N2" s="12"/>
      <c r="O2" s="12"/>
    </row>
    <row r="3" spans="1:15" x14ac:dyDescent="0.25">
      <c r="A3" s="16">
        <v>1</v>
      </c>
      <c r="B3" s="9" t="s">
        <v>27</v>
      </c>
      <c r="C3" s="17">
        <v>5</v>
      </c>
      <c r="D3" s="12">
        <v>5</v>
      </c>
      <c r="E3" s="12"/>
      <c r="F3" s="12"/>
      <c r="G3" s="12"/>
      <c r="H3" s="12"/>
      <c r="I3" s="12"/>
      <c r="J3" s="12"/>
      <c r="K3" s="12"/>
      <c r="L3" s="12" t="s">
        <v>28</v>
      </c>
      <c r="M3" s="12">
        <v>2</v>
      </c>
      <c r="N3" s="12"/>
      <c r="O3" s="12"/>
    </row>
    <row r="4" spans="1:15" x14ac:dyDescent="0.25">
      <c r="A4" s="16">
        <v>2</v>
      </c>
      <c r="B4" s="9" t="s">
        <v>29</v>
      </c>
      <c r="C4" s="17">
        <v>5</v>
      </c>
      <c r="D4" s="12">
        <v>5</v>
      </c>
      <c r="E4" s="12"/>
      <c r="F4" s="12"/>
      <c r="G4" s="12"/>
      <c r="H4" s="12"/>
      <c r="I4" s="12"/>
      <c r="J4" s="12"/>
      <c r="K4" s="12"/>
      <c r="L4" s="12" t="s">
        <v>30</v>
      </c>
      <c r="M4" s="12">
        <v>22</v>
      </c>
      <c r="N4" s="12"/>
      <c r="O4" s="12"/>
    </row>
    <row r="5" spans="1:15" x14ac:dyDescent="0.25">
      <c r="A5" s="16">
        <v>3</v>
      </c>
      <c r="B5" s="9" t="s">
        <v>31</v>
      </c>
      <c r="C5" s="17">
        <v>40</v>
      </c>
      <c r="D5" s="12">
        <v>40</v>
      </c>
      <c r="E5" s="12"/>
      <c r="F5" s="12"/>
      <c r="G5" s="12"/>
      <c r="H5" s="12"/>
      <c r="I5" s="12"/>
      <c r="J5" s="12"/>
      <c r="K5" s="12"/>
      <c r="L5" s="18"/>
      <c r="M5" s="12">
        <f>SUM(M1:M4)</f>
        <v>29</v>
      </c>
      <c r="N5" s="12"/>
      <c r="O5" s="12"/>
    </row>
    <row r="6" spans="1:15" x14ac:dyDescent="0.25">
      <c r="A6" s="16">
        <v>4</v>
      </c>
      <c r="B6" s="9" t="s">
        <v>32</v>
      </c>
      <c r="C6" s="17">
        <v>7</v>
      </c>
      <c r="D6" s="12">
        <v>7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</row>
    <row r="7" spans="1:15" x14ac:dyDescent="0.25">
      <c r="A7" s="16">
        <v>5</v>
      </c>
      <c r="B7" s="9" t="s">
        <v>33</v>
      </c>
      <c r="C7" s="17">
        <v>7</v>
      </c>
      <c r="D7" s="12">
        <v>7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</row>
    <row r="8" spans="1:15" x14ac:dyDescent="0.25">
      <c r="A8" s="16">
        <v>6</v>
      </c>
      <c r="B8" s="9" t="s">
        <v>34</v>
      </c>
      <c r="C8" s="17">
        <v>3.5</v>
      </c>
      <c r="D8" s="12">
        <v>3.5</v>
      </c>
      <c r="E8" s="12"/>
      <c r="F8" s="12"/>
      <c r="G8" s="12"/>
      <c r="H8" s="12"/>
      <c r="I8" s="19"/>
      <c r="J8" s="12"/>
      <c r="K8" s="12"/>
      <c r="L8" s="12"/>
      <c r="M8" s="12"/>
      <c r="N8" s="12"/>
      <c r="O8" s="12"/>
    </row>
    <row r="9" spans="1:15" x14ac:dyDescent="0.25">
      <c r="A9" s="16">
        <v>7</v>
      </c>
      <c r="B9" s="9" t="s">
        <v>35</v>
      </c>
      <c r="C9" s="17">
        <v>3.5</v>
      </c>
      <c r="D9" s="12">
        <v>3.5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spans="1:15" x14ac:dyDescent="0.25">
      <c r="A10" s="16">
        <v>8</v>
      </c>
      <c r="B10" s="9" t="s">
        <v>36</v>
      </c>
      <c r="C10" s="17">
        <v>5</v>
      </c>
      <c r="D10" s="12">
        <v>5</v>
      </c>
      <c r="E10" s="12"/>
      <c r="F10" s="12"/>
      <c r="G10" s="12"/>
      <c r="H10" s="12"/>
      <c r="I10" s="11"/>
      <c r="J10" s="11"/>
      <c r="K10" s="11"/>
      <c r="L10" s="11"/>
      <c r="M10" s="11"/>
      <c r="N10" s="12"/>
      <c r="O10" s="12">
        <f>15-5+1</f>
        <v>11</v>
      </c>
    </row>
    <row r="11" spans="1:15" x14ac:dyDescent="0.25">
      <c r="A11" s="16">
        <v>9</v>
      </c>
      <c r="B11" s="9" t="s">
        <v>37</v>
      </c>
      <c r="C11" s="17">
        <v>5</v>
      </c>
      <c r="D11" s="12">
        <v>5</v>
      </c>
      <c r="E11" s="12"/>
      <c r="F11" s="12"/>
      <c r="G11" s="12"/>
      <c r="H11" s="12"/>
      <c r="I11" s="11"/>
      <c r="J11" s="11"/>
      <c r="K11" s="11"/>
      <c r="L11" s="11"/>
      <c r="M11" s="11"/>
      <c r="N11" s="12"/>
      <c r="O11" s="12"/>
    </row>
    <row r="12" spans="1:15" x14ac:dyDescent="0.25">
      <c r="A12" s="16"/>
      <c r="B12" s="9" t="s">
        <v>38</v>
      </c>
      <c r="C12" s="17">
        <v>5</v>
      </c>
      <c r="D12" s="12"/>
      <c r="E12" s="12"/>
      <c r="F12" s="12"/>
      <c r="G12" s="12"/>
      <c r="H12" s="12"/>
      <c r="I12" s="11"/>
      <c r="J12" s="11"/>
      <c r="K12" s="11"/>
      <c r="L12" s="11"/>
      <c r="M12" s="11"/>
      <c r="N12" s="12"/>
      <c r="O12" s="12"/>
    </row>
    <row r="13" spans="1:15" x14ac:dyDescent="0.25">
      <c r="A13" s="16">
        <v>10</v>
      </c>
      <c r="B13" s="9" t="s">
        <v>39</v>
      </c>
      <c r="C13" s="17">
        <v>1.5</v>
      </c>
      <c r="D13" s="12"/>
      <c r="E13" s="12"/>
      <c r="F13" s="12"/>
      <c r="G13" s="12"/>
      <c r="H13" s="12"/>
      <c r="I13" s="11"/>
      <c r="J13" s="11"/>
      <c r="K13" s="11"/>
      <c r="L13" s="11"/>
      <c r="M13" s="11"/>
      <c r="N13" s="12"/>
      <c r="O13" s="12"/>
    </row>
    <row r="14" spans="1:15" x14ac:dyDescent="0.25">
      <c r="A14" s="16">
        <v>11</v>
      </c>
      <c r="B14" s="9" t="s">
        <v>40</v>
      </c>
      <c r="C14" s="17">
        <v>1.5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spans="1:15" x14ac:dyDescent="0.25">
      <c r="A15" s="16">
        <v>12</v>
      </c>
      <c r="B15" s="9" t="s">
        <v>41</v>
      </c>
      <c r="C15" s="17">
        <v>2.5</v>
      </c>
      <c r="D15" s="12">
        <v>2.5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  <row r="16" spans="1:15" x14ac:dyDescent="0.25">
      <c r="A16" s="16"/>
      <c r="B16" s="9" t="s">
        <v>42</v>
      </c>
      <c r="C16" s="17">
        <v>2.5</v>
      </c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x14ac:dyDescent="0.25">
      <c r="A17" s="16">
        <v>13</v>
      </c>
      <c r="B17" s="9" t="s">
        <v>43</v>
      </c>
      <c r="C17" s="17">
        <v>2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spans="1:15" x14ac:dyDescent="0.25">
      <c r="A18" s="16">
        <v>14</v>
      </c>
      <c r="B18" s="9" t="s">
        <v>44</v>
      </c>
      <c r="C18" s="17">
        <v>2</v>
      </c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ht="15.75" thickBot="1" x14ac:dyDescent="0.3">
      <c r="A19" s="16">
        <v>15</v>
      </c>
      <c r="B19" s="10" t="s">
        <v>45</v>
      </c>
      <c r="C19" s="20">
        <v>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0" spans="1:15" x14ac:dyDescent="0.25">
      <c r="A20" s="11"/>
      <c r="B20" s="11"/>
      <c r="C20" s="21">
        <f>SUM(C3:C19)</f>
        <v>100</v>
      </c>
      <c r="D20" s="12">
        <f>SUM(D3:D19)</f>
        <v>83.5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1:15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6"/>
  <sheetViews>
    <sheetView workbookViewId="0">
      <selection activeCell="U7" sqref="U7"/>
    </sheetView>
  </sheetViews>
  <sheetFormatPr defaultRowHeight="15" x14ac:dyDescent="0.25"/>
  <sheetData>
    <row r="6" spans="21:21" x14ac:dyDescent="0.25">
      <c r="U6">
        <v>20000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7"/>
  <sheetViews>
    <sheetView zoomScale="85" zoomScaleNormal="85" workbookViewId="0">
      <selection activeCell="Z8" sqref="Z8"/>
    </sheetView>
  </sheetViews>
  <sheetFormatPr defaultRowHeight="15" x14ac:dyDescent="0.25"/>
  <sheetData>
    <row r="7" spans="26:26" x14ac:dyDescent="0.25">
      <c r="Z7">
        <v>15700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9:Z11"/>
  <sheetViews>
    <sheetView zoomScale="85" zoomScaleNormal="85" workbookViewId="0">
      <selection activeCell="Z12" sqref="Z12"/>
    </sheetView>
  </sheetViews>
  <sheetFormatPr defaultRowHeight="15" x14ac:dyDescent="0.25"/>
  <sheetData>
    <row r="9" spans="26:26" x14ac:dyDescent="0.25">
      <c r="Z9">
        <v>4700000</v>
      </c>
    </row>
    <row r="10" spans="26:26" x14ac:dyDescent="0.25">
      <c r="Z10">
        <v>313</v>
      </c>
    </row>
    <row r="11" spans="26:26" x14ac:dyDescent="0.25">
      <c r="Z11">
        <f>Z9/Z10</f>
        <v>15015.974440894568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Sheet9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2025-01-23T12:23:50Z</dcterms:modified>
</cp:coreProperties>
</file>