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Bbleel\"/>
    </mc:Choice>
  </mc:AlternateContent>
  <xr:revisionPtr revIDLastSave="0" documentId="13_ncr:1_{C93E1A0B-574E-488B-B29A-B2497DEF2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 &amp; B Valuation " sheetId="4" r:id="rId1"/>
    <sheet name="Sheet1" sheetId="13" r:id="rId2"/>
    <sheet name="Jantri Rate" sheetId="5" r:id="rId3"/>
    <sheet name="Sheet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>#REF!</definedName>
    <definedName name="A_1">#REF!</definedName>
    <definedName name="A_2">#REF!</definedName>
    <definedName name="AA">#REF!</definedName>
    <definedName name="AAA">Scheduled_Payment+Extra_Payment</definedName>
    <definedName name="aaaa">'[9]DHPL Project PO summ'!#REF!</definedName>
    <definedName name="aaaaa">[10]BSheet!#REF!</definedName>
    <definedName name="AAB">#REF!</definedName>
    <definedName name="AABC">#REF!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>#REF!</definedName>
    <definedName name="asdfqasd">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>#REF!</definedName>
    <definedName name="BLTable">'[14]BL-Bud'!$A$11:$Y$133</definedName>
    <definedName name="BN">#REF!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>#REF!</definedName>
    <definedName name="CD">#REF!</definedName>
    <definedName name="CDDXZC">#REF!</definedName>
    <definedName name="CDFGBHN">#REF!</definedName>
    <definedName name="CDFV">#REF!</definedName>
    <definedName name="CDFVBN">#REF!</definedName>
    <definedName name="CDFVG">#REF!</definedName>
    <definedName name="CDFVGB">#REF!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>#REF!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>#REF!</definedName>
    <definedName name="CRAFT_RATE">'[17]Labor Rates'!$A$12:$D$30</definedName>
    <definedName name="cs">#REF!</definedName>
    <definedName name="CV">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d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>#REF!</definedName>
    <definedName name="DI">[23]ANN.K!#REF!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>#REF!</definedName>
    <definedName name="ep">#REF!</definedName>
    <definedName name="erw">#REF!</definedName>
    <definedName name="estimatedcost">#REF!</definedName>
    <definedName name="EU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>#REF!</definedName>
    <definedName name="Excel_BuiltIn_Print_Titles_11">#REF!</definedName>
    <definedName name="Excel_BuiltIn_Print_Titles_2">#REF!</definedName>
    <definedName name="excel1" hidden="1">{"Lab/Admin - Summ",#N/A,TRUE,"LABADMIN";"Lab/Admin - Detail",#N/A,TRUE,"LABADMIN"}</definedName>
    <definedName name="EXP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>#REF!</definedName>
    <definedName name="ff">#REF!</definedName>
    <definedName name="fff">#REF!</definedName>
    <definedName name="FG">#REF!</definedName>
    <definedName name="fh">#REF!</definedName>
    <definedName name="fincharges">[10]BSheet!#REF!</definedName>
    <definedName name="FIVE">#REF!</definedName>
    <definedName name="FIXEDCOST" hidden="1">#REF!</definedName>
    <definedName name="FJYIOM">#REF!</definedName>
    <definedName name="FOUR">#REF!</definedName>
    <definedName name="Full_Print">#REF!</definedName>
    <definedName name="FULLCOMPANY">#REF!</definedName>
    <definedName name="FULLCOMPANY_1">#REF!</definedName>
    <definedName name="FULLCOMPANY_2">#REF!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>#REF!</definedName>
    <definedName name="gokul1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>#REF!</definedName>
    <definedName name="Interest_Rate">#REF!</definedName>
    <definedName name="intsch">#REF!</definedName>
    <definedName name="intsch_1">#REF!</definedName>
    <definedName name="intsch_2">#REF!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>#REF!</definedName>
    <definedName name="kk">#REF!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>Scheduled_Payment+Extra_Payment</definedName>
    <definedName name="LM">#REF!</definedName>
    <definedName name="Loan_Amount">#REF!</definedName>
    <definedName name="Loan_Start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>#REF!</definedName>
    <definedName name="mj">#REF!</definedName>
    <definedName name="mn">#REF!</definedName>
    <definedName name="MNB">#REF!</definedName>
    <definedName name="MNBVC">#REF!</definedName>
    <definedName name="mns">#REF!</definedName>
    <definedName name="Monthnum">[29]Input!$D$7</definedName>
    <definedName name="MR">#REF!</definedName>
    <definedName name="ms">#REF!</definedName>
    <definedName name="MSTable">'[14]MS-Bud'!$A$11:$Y$133</definedName>
    <definedName name="muk">#REF!</definedName>
    <definedName name="mukesh">#REF!</definedName>
    <definedName name="N">#N/A</definedName>
    <definedName name="Nature27">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>#REF!</definedName>
    <definedName name="Number_of_Payments">#N/A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>#REF!</definedName>
    <definedName name="OP">#REF!</definedName>
    <definedName name="ORMOCT">#REF!</definedName>
    <definedName name="ou">#REF!</definedName>
    <definedName name="OY">#REF!</definedName>
    <definedName name="p">#REF!</definedName>
    <definedName name="p_1">#REF!</definedName>
    <definedName name="p_2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>#REF!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>#REF!</definedName>
    <definedName name="pl_1">#REF!</definedName>
    <definedName name="pl_2">#REF!</definedName>
    <definedName name="PLTable">'[14]PL-Bud'!$A$11:$Y$133</definedName>
    <definedName name="po">#REF!</definedName>
    <definedName name="POS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>#REF!</definedName>
    <definedName name="print">'[31]INTT PROJ.'!$B$77:$S$109</definedName>
    <definedName name="print_">'[31]HO COST'!$C$2:$O$53</definedName>
    <definedName name="_xlnm.Print_Area" localSheetId="0">'L &amp; B Valuation '!$B$3:$P$45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>#REF!</definedName>
    <definedName name="qa">#REF!</definedName>
    <definedName name="qh" hidden="1">#REF!</definedName>
    <definedName name="qs">#REF!</definedName>
    <definedName name="qt">#REF!</definedName>
    <definedName name="qw">#REF!</definedName>
    <definedName name="RAGU">#REF!</definedName>
    <definedName name="rajesh">#REF!</definedName>
    <definedName name="ramesh">#REF!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>#REF!</definedName>
    <definedName name="RNGDETAILS0_1">#REF!</definedName>
    <definedName name="RNGDETAILS0_2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>#REF!</definedName>
    <definedName name="SASA">#REF!</definedName>
    <definedName name="sc">#REF!</definedName>
    <definedName name="Sched_Pay">#REF!</definedName>
    <definedName name="Schedule11">[23]ANN.K!#REF!</definedName>
    <definedName name="Scheduled_Extra_Payments">#REF!</definedName>
    <definedName name="Scheduled_Interest_Rate">#REF!</definedName>
    <definedName name="Scheduled_Monthly_Payment">#REF!</definedName>
    <definedName name="scrau">#REF!</definedName>
    <definedName name="SDAFSFASD">#REF!</definedName>
    <definedName name="Section_List">#REF!</definedName>
    <definedName name="SectionsAll">#REF!</definedName>
    <definedName name="sfg">#REF!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>#REF!</definedName>
    <definedName name="SR">[38]C120102!#REF!</definedName>
    <definedName name="ss" hidden="1">#REF!</definedName>
    <definedName name="SSS">#REF!</definedName>
    <definedName name="ssss">'[9]DHPL Project PO summ'!#REF!</definedName>
    <definedName name="SSSSSS">#REF!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>#REF!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>#REF!</definedName>
    <definedName name="TDA">'[39]BAL-P&amp;L'!#REF!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>#REF!</definedName>
    <definedName name="Total_Pay">#REF!</definedName>
    <definedName name="Total_Payment">Scheduled_Payment+Extra_Payment</definedName>
    <definedName name="TourismFactor">[24]Factors!$B$6</definedName>
    <definedName name="TR">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>#REF!</definedName>
    <definedName name="XXXXX">#REF!</definedName>
    <definedName name="XY">#REF!</definedName>
    <definedName name="xyz">#REF!</definedName>
    <definedName name="xz">#REF!</definedName>
    <definedName name="yahoo">#REF!</definedName>
    <definedName name="yb">#REF!</definedName>
    <definedName name="yc">#REF!</definedName>
    <definedName name="Year">#REF!</definedName>
    <definedName name="YSTable">'[14]YS-Bud'!$A$11:$Y$133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</workbook>
</file>

<file path=xl/calcChain.xml><?xml version="1.0" encoding="utf-8"?>
<calcChain xmlns="http://schemas.openxmlformats.org/spreadsheetml/2006/main">
  <c r="D20" i="4" l="1"/>
  <c r="D21" i="4"/>
  <c r="D19" i="4"/>
  <c r="D6" i="4"/>
  <c r="E38" i="4"/>
  <c r="E39" i="4"/>
  <c r="D42" i="4"/>
  <c r="D41" i="4"/>
  <c r="D40" i="4"/>
  <c r="C6" i="4"/>
  <c r="D16" i="4"/>
  <c r="P12" i="4"/>
  <c r="I12" i="4"/>
  <c r="K12" i="4" s="1"/>
  <c r="L12" i="4" s="1"/>
  <c r="M12" i="4" s="1"/>
  <c r="O12" i="4" s="1"/>
  <c r="I13" i="4"/>
  <c r="K13" i="4" s="1"/>
  <c r="L13" i="4" s="1"/>
  <c r="M13" i="4" s="1"/>
  <c r="O13" i="4" s="1"/>
  <c r="I14" i="4"/>
  <c r="K14" i="4" s="1"/>
  <c r="L14" i="4" s="1"/>
  <c r="M14" i="4" s="1"/>
  <c r="O14" i="4" s="1"/>
  <c r="J14" i="4"/>
  <c r="D14" i="4"/>
  <c r="P14" i="4" s="1"/>
  <c r="D13" i="4"/>
  <c r="P13" i="4" s="1"/>
  <c r="D12" i="4"/>
  <c r="C31" i="4" s="1"/>
  <c r="C39" i="4"/>
  <c r="J12" i="4" l="1"/>
  <c r="N14" i="4"/>
  <c r="N12" i="4"/>
  <c r="J13" i="4"/>
  <c r="N13" i="4"/>
  <c r="C36" i="4"/>
  <c r="E36" i="4" s="1"/>
  <c r="P15" i="4"/>
  <c r="P16" i="4"/>
  <c r="P17" i="4"/>
  <c r="P19" i="4"/>
  <c r="P20" i="4"/>
  <c r="P21" i="4"/>
  <c r="I15" i="4"/>
  <c r="I16" i="4"/>
  <c r="J16" i="4" s="1"/>
  <c r="I17" i="4"/>
  <c r="K17" i="4" s="1"/>
  <c r="L17" i="4" s="1"/>
  <c r="M17" i="4" s="1"/>
  <c r="O17" i="4" s="1"/>
  <c r="I19" i="4"/>
  <c r="I20" i="4"/>
  <c r="J20" i="4" s="1"/>
  <c r="I21" i="4"/>
  <c r="K21" i="4" s="1"/>
  <c r="L21" i="4" s="1"/>
  <c r="M21" i="4" s="1"/>
  <c r="O21" i="4" s="1"/>
  <c r="P22" i="4" l="1"/>
  <c r="C43" i="4" s="1"/>
  <c r="N21" i="4"/>
  <c r="K16" i="4"/>
  <c r="L16" i="4" s="1"/>
  <c r="M16" i="4" s="1"/>
  <c r="O16" i="4" s="1"/>
  <c r="N16" i="4" s="1"/>
  <c r="N17" i="4"/>
  <c r="J17" i="4"/>
  <c r="K20" i="4"/>
  <c r="L20" i="4" s="1"/>
  <c r="M20" i="4" s="1"/>
  <c r="O20" i="4" s="1"/>
  <c r="N20" i="4" s="1"/>
  <c r="J19" i="4"/>
  <c r="K19" i="4"/>
  <c r="L19" i="4" s="1"/>
  <c r="M19" i="4" s="1"/>
  <c r="O19" i="4" s="1"/>
  <c r="N19" i="4" s="1"/>
  <c r="J15" i="4"/>
  <c r="K15" i="4"/>
  <c r="L15" i="4" s="1"/>
  <c r="M15" i="4" s="1"/>
  <c r="O15" i="4" s="1"/>
  <c r="N15" i="4" s="1"/>
  <c r="J21" i="4"/>
  <c r="O22" i="4" l="1"/>
  <c r="C37" i="4" s="1"/>
  <c r="C44" i="4" l="1"/>
  <c r="E37" i="4"/>
  <c r="D123" i="4"/>
  <c r="B92" i="4" l="1"/>
  <c r="B93" i="4" s="1"/>
  <c r="C40" i="4" l="1"/>
  <c r="E40" i="4" s="1"/>
  <c r="C28" i="4" l="1"/>
  <c r="C41" i="4" l="1"/>
  <c r="C42" i="4" l="1"/>
</calcChain>
</file>

<file path=xl/sharedStrings.xml><?xml version="1.0" encoding="utf-8"?>
<sst xmlns="http://schemas.openxmlformats.org/spreadsheetml/2006/main" count="66" uniqueCount="51">
  <si>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</si>
  <si>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</si>
  <si>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</si>
  <si>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</si>
  <si>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</si>
  <si>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</si>
  <si>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</si>
  <si>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</si>
  <si>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</si>
  <si>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</si>
  <si>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</si>
  <si>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</si>
  <si>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</si>
  <si>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</si>
  <si>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</si>
  <si>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Depreciation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</si>
  <si>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</si>
  <si>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</si>
  <si>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</si>
  <si>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</si>
  <si>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</si>
  <si>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</si>
  <si>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Sq.M</t>
  </si>
  <si>
    <t>Structure Value (as per approved plan)</t>
  </si>
  <si>
    <t>(Sq. M)</t>
  </si>
  <si>
    <t>Total</t>
  </si>
  <si>
    <t xml:space="preserve">Total Land Area </t>
  </si>
  <si>
    <t>Estimated Replacement Cost</t>
  </si>
  <si>
    <t>Structure</t>
  </si>
  <si>
    <t>Type of Structure</t>
  </si>
  <si>
    <t>Age Of Build</t>
  </si>
  <si>
    <t>Year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</si>
  <si>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</si>
  <si>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t>Realizable Value</t>
  </si>
  <si>
    <t>Distress Sale Value</t>
  </si>
  <si>
    <t>Particluars</t>
  </si>
  <si>
    <t>Fair Market Value</t>
  </si>
  <si>
    <t>Balance Life of Structures</t>
  </si>
  <si>
    <t>Structure Value</t>
  </si>
  <si>
    <t>Ground Floor</t>
  </si>
  <si>
    <t>1st Floor</t>
  </si>
  <si>
    <t>2nd Floor</t>
  </si>
  <si>
    <t>Block No. 1 Production Bldg</t>
  </si>
  <si>
    <t>RCC with GI Sheet Roofing</t>
  </si>
  <si>
    <t>Block No. 2 Utility Building</t>
  </si>
  <si>
    <t>MS Strcuture with GI Sheet Roofing</t>
  </si>
  <si>
    <t>Block No. 3 Material Storage</t>
  </si>
  <si>
    <t>RCC Plinth for Tanks</t>
  </si>
  <si>
    <t>Block No. 5 Finished Goods Store</t>
  </si>
  <si>
    <t>Block No. 6 Admin Building</t>
  </si>
  <si>
    <t>RCC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</si>
</sst>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Arial Narrow"/>
      <family val="2"/>
    </font>
    <font>
      <sz val="13"/>
      <color theme="1"/>
      <name val="Arial Narrow"/>
      <family val="2"/>
    </font>
    <font>
      <b/>
      <sz val="1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0" applyNumberFormat="1" applyFont="1" applyAlignment="1">
      <alignment vertical="top"/>
    </xf>
    <xf numFmtId="0" fontId="5" fillId="0" borderId="0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2" fontId="1" fillId="0" borderId="0" xfId="1" applyNumberFormat="1" applyFont="1"/>
    <xf numFmtId="2" fontId="6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5" fillId="0" borderId="3" xfId="1" applyNumberFormat="1" applyFont="1" applyBorder="1"/>
    <xf numFmtId="2" fontId="6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3" fillId="0" borderId="0" xfId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2" fillId="0" borderId="0" xfId="0" applyFont="1"/>
    <xf numFmtId="0" fontId="0" fillId="2" borderId="0" xfId="0" applyFill="1"/>
    <xf numFmtId="164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/>
    <xf numFmtId="4" fontId="6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2" fontId="16" fillId="0" borderId="0" xfId="0" applyNumberFormat="1" applyFont="1"/>
    <xf numFmtId="0" fontId="9" fillId="0" borderId="1" xfId="0" applyFont="1" applyBorder="1" applyAlignment="1">
      <alignment horizontal="center" vertical="top" wrapText="1" shrinkToFit="1"/>
    </xf>
    <xf numFmtId="43" fontId="6" fillId="0" borderId="1" xfId="1" applyFont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 wrapText="1"/>
    </xf>
    <xf numFmtId="2" fontId="1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1" applyFont="1" applyBorder="1" applyAlignment="1">
      <alignment vertical="top" wrapText="1"/>
    </xf>
    <xf numFmtId="43" fontId="1" fillId="0" borderId="0" xfId="1" applyFont="1"/>
    <xf numFmtId="2" fontId="6" fillId="0" borderId="1" xfId="1" applyNumberFormat="1" applyFont="1" applyFill="1" applyBorder="1" applyAlignment="1">
      <alignment vertical="top" wrapText="1"/>
    </xf>
    <xf numFmtId="43" fontId="6" fillId="0" borderId="1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6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vertical="center" wrapText="1"/>
    </xf>
    <xf numFmtId="1" fontId="9" fillId="0" borderId="0" xfId="1" applyNumberFormat="1" applyFont="1" applyBorder="1" applyAlignment="1">
      <alignment vertical="center" wrapText="1"/>
    </xf>
    <xf numFmtId="1" fontId="6" fillId="0" borderId="0" xfId="0" applyNumberFormat="1" applyFont="1" applyAlignment="1">
      <alignment vertical="top"/>
    </xf>
    <xf numFmtId="1" fontId="5" fillId="0" borderId="0" xfId="0" applyNumberFormat="1" applyFont="1"/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center" vertical="top" wrapText="1"/>
    </xf>
    <xf numFmtId="43" fontId="5" fillId="0" borderId="2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15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297273</xdr:colOff>
      <xdr:row>46</xdr:row>
      <xdr:rowOff>172697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5E4D3-3B8A-3F5A-E511-DDA510018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18073" cy="893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467386</xdr:colOff>
      <xdr:row>32</xdr:row>
      <xdr:rowOff>124693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FC2972-5FA2-F3A6-A48D-E1334BD7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34586" cy="6220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487800</xdr:colOff>
      <xdr:row>46</xdr:row>
      <xdr:rowOff>182223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541F-0F1D-422B-E82E-F26AB8AE6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08600" cy="8945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37">
          <cell r="E37">
            <v>2122841767.9400003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B1:Q180"/>
  <sheetViews>
    <sheetView tabSelected="1" zoomScale="110" zoomScaleNormal="110" workbookViewId="0">
      <pane xSplit="4" ySplit="9" topLeftCell="E10" activePane="bottomRight" state="frozen"/>
      <selection pane="topRight" activeCell="C1" sqref="C1"/>
      <selection pane="bottomLeft" activeCell="A7" sqref="A7"/>
      <selection pane="bottomRight" activeCell="G38" sqref="G38"/>
    </sheetView>
  </sheetViews>
  <sheetFormatPr defaultColWidth="20" defaultRowHeight="16.5" x14ac:dyDescent="0.3"/>
  <cols>
    <col min="1" max="1" width="6.7109375" style="1" customWidth="1"/>
    <col min="2" max="2" width="18.140625" style="74" bestFit="1" customWidth="1"/>
    <col min="3" max="3" width="17.42578125" style="74" bestFit="1" customWidth="1"/>
    <col min="4" max="4" width="14.7109375" style="44" bestFit="1" customWidth="1"/>
    <col min="5" max="5" width="13.42578125" style="1" bestFit="1" customWidth="1"/>
    <col min="6" max="6" width="12.28515625" style="1" bestFit="1" customWidth="1"/>
    <col min="7" max="7" width="13.28515625" style="1" bestFit="1" customWidth="1"/>
    <col min="8" max="8" width="15.140625" style="2" bestFit="1" customWidth="1"/>
    <col min="9" max="9" width="6.28515625" style="88" bestFit="1" customWidth="1"/>
    <col min="10" max="10" width="11" style="2" bestFit="1" customWidth="1"/>
    <col min="11" max="11" width="17.85546875" style="2" hidden="1" customWidth="1"/>
    <col min="12" max="12" width="8.7109375" style="1" hidden="1" customWidth="1"/>
    <col min="13" max="13" width="18.28515625" style="2" bestFit="1" customWidth="1"/>
    <col min="14" max="14" width="14.7109375" style="1" hidden="1" customWidth="1"/>
    <col min="15" max="15" width="19.140625" style="2" bestFit="1" customWidth="1"/>
    <col min="16" max="16" width="16.140625" style="2" bestFit="1" customWidth="1"/>
    <col min="17" max="16384" width="20" style="1"/>
  </cols>
  <sheetData>
    <row r="1" spans="2:16" ht="29.25" customHeight="1" x14ac:dyDescent="0.3">
      <c r="B1" s="105"/>
      <c r="C1" s="105"/>
      <c r="D1" s="106"/>
      <c r="E1" s="106"/>
      <c r="F1" s="106"/>
      <c r="G1" s="106"/>
      <c r="H1" s="106"/>
      <c r="I1" s="87"/>
      <c r="J1" s="1"/>
      <c r="K1" s="1"/>
      <c r="M1" s="1"/>
    </row>
    <row r="2" spans="2:16" ht="17.25" customHeight="1" x14ac:dyDescent="0.3">
      <c r="B2" s="73"/>
      <c r="C2" s="73"/>
      <c r="D2" s="66"/>
      <c r="E2" s="66"/>
      <c r="F2" s="66"/>
      <c r="G2" s="66"/>
      <c r="H2" s="66"/>
      <c r="I2" s="87"/>
      <c r="J2" s="1"/>
      <c r="K2" s="1"/>
      <c r="M2" s="1"/>
    </row>
    <row r="3" spans="2:16" x14ac:dyDescent="0.3">
      <c r="B3" s="4" t="s">
        <v>9</v>
      </c>
      <c r="C3" s="4"/>
      <c r="D3" s="38"/>
    </row>
    <row r="4" spans="2:16" x14ac:dyDescent="0.3">
      <c r="B4" s="51" t="s">
        <v>26</v>
      </c>
      <c r="C4" s="76">
        <v>9752.0499999999993</v>
      </c>
      <c r="D4" s="27" t="s">
        <v>22</v>
      </c>
      <c r="H4" s="1"/>
      <c r="I4" s="89"/>
      <c r="L4" s="2"/>
      <c r="O4" s="1"/>
      <c r="P4" s="1"/>
    </row>
    <row r="5" spans="2:16" x14ac:dyDescent="0.3">
      <c r="B5" s="9" t="s">
        <v>5</v>
      </c>
      <c r="C5" s="79">
        <v>3500</v>
      </c>
      <c r="D5" s="10">
        <v>3075</v>
      </c>
      <c r="E5" s="78"/>
      <c r="F5" s="45"/>
      <c r="G5" s="78"/>
      <c r="H5" s="1"/>
      <c r="L5" s="2"/>
      <c r="O5" s="1"/>
      <c r="P5" s="1"/>
    </row>
    <row r="6" spans="2:16" x14ac:dyDescent="0.3">
      <c r="B6" s="28" t="s">
        <v>13</v>
      </c>
      <c r="C6" s="80">
        <f>ROUND(C4*C5,0)</f>
        <v>34132175</v>
      </c>
      <c r="D6" s="80">
        <f>ROUND(C4*D5,0)</f>
        <v>29987554</v>
      </c>
      <c r="E6" s="78"/>
      <c r="G6" s="12"/>
      <c r="H6" s="1"/>
      <c r="L6" s="2"/>
      <c r="O6" s="1"/>
      <c r="P6" s="1"/>
    </row>
    <row r="7" spans="2:16" ht="13.5" customHeight="1" x14ac:dyDescent="0.3">
      <c r="B7" s="29"/>
      <c r="C7" s="29"/>
      <c r="D7" s="39"/>
      <c r="E7" s="30"/>
      <c r="G7" s="12"/>
      <c r="H7" s="14"/>
      <c r="I7" s="89"/>
      <c r="L7" s="2"/>
      <c r="N7" s="2"/>
      <c r="O7" s="1"/>
      <c r="P7" s="1"/>
    </row>
    <row r="8" spans="2:16" ht="19.5" customHeight="1" x14ac:dyDescent="0.3">
      <c r="B8" s="109" t="s">
        <v>23</v>
      </c>
      <c r="C8" s="109"/>
      <c r="D8" s="109"/>
      <c r="F8" s="11"/>
    </row>
    <row r="9" spans="2:16" s="86" customFormat="1" ht="25.5" x14ac:dyDescent="0.25">
      <c r="B9" s="84" t="s">
        <v>28</v>
      </c>
      <c r="C9" s="84" t="s">
        <v>29</v>
      </c>
      <c r="D9" s="85" t="s">
        <v>21</v>
      </c>
      <c r="E9" s="84" t="s">
        <v>0</v>
      </c>
      <c r="F9" s="84" t="s">
        <v>1</v>
      </c>
      <c r="G9" s="84" t="s">
        <v>2</v>
      </c>
      <c r="H9" s="84" t="s">
        <v>14</v>
      </c>
      <c r="I9" s="90" t="s">
        <v>30</v>
      </c>
      <c r="J9" s="84" t="s">
        <v>37</v>
      </c>
      <c r="K9" s="84" t="s">
        <v>3</v>
      </c>
      <c r="L9" s="84" t="s">
        <v>4</v>
      </c>
      <c r="M9" s="84" t="s">
        <v>11</v>
      </c>
      <c r="N9" s="84" t="s">
        <v>15</v>
      </c>
      <c r="O9" s="84" t="s">
        <v>12</v>
      </c>
      <c r="P9" s="84" t="s">
        <v>27</v>
      </c>
    </row>
    <row r="10" spans="2:16" s="16" customFormat="1" x14ac:dyDescent="0.2">
      <c r="B10" s="15"/>
      <c r="C10" s="15"/>
      <c r="D10" s="40" t="s">
        <v>24</v>
      </c>
      <c r="E10" s="31" t="s">
        <v>31</v>
      </c>
      <c r="F10" s="31"/>
      <c r="G10" s="31" t="s">
        <v>31</v>
      </c>
      <c r="H10" s="67" t="s">
        <v>32</v>
      </c>
      <c r="I10" s="91" t="s">
        <v>31</v>
      </c>
      <c r="J10" s="31" t="s">
        <v>31</v>
      </c>
      <c r="K10" s="67"/>
      <c r="L10" s="67"/>
      <c r="M10" s="67" t="s">
        <v>32</v>
      </c>
      <c r="N10" s="67" t="s">
        <v>32</v>
      </c>
      <c r="O10" s="67" t="s">
        <v>32</v>
      </c>
      <c r="P10" s="67" t="s">
        <v>32</v>
      </c>
    </row>
    <row r="11" spans="2:16" s="16" customFormat="1" ht="33" x14ac:dyDescent="0.3">
      <c r="B11" s="54" t="s">
        <v>42</v>
      </c>
      <c r="C11" s="112" t="s">
        <v>43</v>
      </c>
      <c r="D11" s="59"/>
      <c r="E11" s="54"/>
      <c r="F11" s="54"/>
      <c r="G11" s="54"/>
      <c r="H11" s="68"/>
      <c r="I11" s="92"/>
      <c r="J11" s="63"/>
      <c r="K11" s="69"/>
      <c r="L11" s="70"/>
      <c r="M11" s="68"/>
      <c r="N11" s="68"/>
      <c r="O11" s="68"/>
      <c r="P11" s="68"/>
    </row>
    <row r="12" spans="2:16" s="16" customFormat="1" x14ac:dyDescent="0.3">
      <c r="B12" s="54" t="s">
        <v>39</v>
      </c>
      <c r="C12" s="113"/>
      <c r="D12" s="59">
        <f>1260.5/2+(5.48*4*2+2*1.8)</f>
        <v>677.69</v>
      </c>
      <c r="E12" s="54">
        <v>2022</v>
      </c>
      <c r="F12" s="54">
        <v>2025</v>
      </c>
      <c r="G12" s="54">
        <v>60</v>
      </c>
      <c r="H12" s="68">
        <v>15000</v>
      </c>
      <c r="I12" s="92">
        <f t="shared" ref="I12:I14" si="0">F12-E12</f>
        <v>3</v>
      </c>
      <c r="J12" s="63">
        <f t="shared" ref="J12:J14" si="1">G12-I12</f>
        <v>57</v>
      </c>
      <c r="K12" s="69">
        <f t="shared" ref="K12:K14" si="2">IF(I12&gt;=5,90*I12/G12,0)</f>
        <v>0</v>
      </c>
      <c r="L12" s="70">
        <f t="shared" ref="L12:L14" si="3">H12/100*K12</f>
        <v>0</v>
      </c>
      <c r="M12" s="68">
        <f t="shared" ref="M12:M14" si="4">H12-L12</f>
        <v>15000</v>
      </c>
      <c r="N12" s="68">
        <f t="shared" ref="N12:N14" si="5">P12-O12</f>
        <v>0</v>
      </c>
      <c r="O12" s="68">
        <f>M12*D12</f>
        <v>10165350</v>
      </c>
      <c r="P12" s="68">
        <f t="shared" ref="P12:P14" si="6">H12*D12</f>
        <v>10165350</v>
      </c>
    </row>
    <row r="13" spans="2:16" s="16" customFormat="1" x14ac:dyDescent="0.3">
      <c r="B13" s="54" t="s">
        <v>40</v>
      </c>
      <c r="C13" s="113"/>
      <c r="D13" s="59">
        <f>1266.2/2++(5.48*4*2+2*1.8)</f>
        <v>680.54000000000008</v>
      </c>
      <c r="E13" s="54">
        <v>2022</v>
      </c>
      <c r="F13" s="54">
        <v>2025</v>
      </c>
      <c r="G13" s="54">
        <v>60</v>
      </c>
      <c r="H13" s="68">
        <v>15000</v>
      </c>
      <c r="I13" s="92">
        <f t="shared" si="0"/>
        <v>3</v>
      </c>
      <c r="J13" s="63">
        <f t="shared" si="1"/>
        <v>57</v>
      </c>
      <c r="K13" s="69">
        <f t="shared" si="2"/>
        <v>0</v>
      </c>
      <c r="L13" s="70">
        <f t="shared" si="3"/>
        <v>0</v>
      </c>
      <c r="M13" s="68">
        <f t="shared" si="4"/>
        <v>15000</v>
      </c>
      <c r="N13" s="68">
        <f t="shared" si="5"/>
        <v>0</v>
      </c>
      <c r="O13" s="68">
        <f t="shared" ref="O13:O14" si="7">M13*D13</f>
        <v>10208100.000000002</v>
      </c>
      <c r="P13" s="68">
        <f t="shared" si="6"/>
        <v>10208100.000000002</v>
      </c>
    </row>
    <row r="14" spans="2:16" s="16" customFormat="1" x14ac:dyDescent="0.3">
      <c r="B14" s="54" t="s">
        <v>41</v>
      </c>
      <c r="C14" s="114"/>
      <c r="D14" s="59">
        <f>641.91/2+(5.48*4*2+2*1.8)</f>
        <v>368.39499999999998</v>
      </c>
      <c r="E14" s="54">
        <v>2022</v>
      </c>
      <c r="F14" s="54">
        <v>2025</v>
      </c>
      <c r="G14" s="54">
        <v>60</v>
      </c>
      <c r="H14" s="68">
        <v>15000</v>
      </c>
      <c r="I14" s="92">
        <f t="shared" si="0"/>
        <v>3</v>
      </c>
      <c r="J14" s="63">
        <f t="shared" si="1"/>
        <v>57</v>
      </c>
      <c r="K14" s="69">
        <f t="shared" si="2"/>
        <v>0</v>
      </c>
      <c r="L14" s="70">
        <f t="shared" si="3"/>
        <v>0</v>
      </c>
      <c r="M14" s="68">
        <f t="shared" si="4"/>
        <v>15000</v>
      </c>
      <c r="N14" s="68">
        <f t="shared" si="5"/>
        <v>0</v>
      </c>
      <c r="O14" s="68">
        <f t="shared" si="7"/>
        <v>5525925</v>
      </c>
      <c r="P14" s="68">
        <f t="shared" si="6"/>
        <v>5525925</v>
      </c>
    </row>
    <row r="15" spans="2:16" s="16" customFormat="1" ht="33" x14ac:dyDescent="0.3">
      <c r="B15" s="54" t="s">
        <v>44</v>
      </c>
      <c r="C15" s="54" t="s">
        <v>45</v>
      </c>
      <c r="D15" s="59">
        <v>315</v>
      </c>
      <c r="E15" s="54">
        <v>2022</v>
      </c>
      <c r="F15" s="54">
        <v>2025</v>
      </c>
      <c r="G15" s="54">
        <v>50</v>
      </c>
      <c r="H15" s="68">
        <v>10000</v>
      </c>
      <c r="I15" s="92">
        <f t="shared" ref="I15:I21" si="8">F15-E15</f>
        <v>3</v>
      </c>
      <c r="J15" s="63">
        <f t="shared" ref="J15:J21" si="9">G15-I15</f>
        <v>47</v>
      </c>
      <c r="K15" s="69">
        <f t="shared" ref="K15:K21" si="10">IF(I15&gt;=5,90*I15/G15,0)</f>
        <v>0</v>
      </c>
      <c r="L15" s="70">
        <f t="shared" ref="L15:L21" si="11">H15/100*K15</f>
        <v>0</v>
      </c>
      <c r="M15" s="68">
        <f t="shared" ref="M15:M21" si="12">H15-L15</f>
        <v>10000</v>
      </c>
      <c r="N15" s="68">
        <f t="shared" ref="N15:N21" si="13">P15-O15</f>
        <v>0</v>
      </c>
      <c r="O15" s="68">
        <f t="shared" ref="O15:O21" si="14">M15*D15</f>
        <v>3150000</v>
      </c>
      <c r="P15" s="68">
        <f t="shared" ref="P15:P21" si="15">H15*D15</f>
        <v>3150000</v>
      </c>
    </row>
    <row r="16" spans="2:16" s="16" customFormat="1" ht="33" x14ac:dyDescent="0.3">
      <c r="B16" s="54" t="s">
        <v>46</v>
      </c>
      <c r="C16" s="54" t="s">
        <v>47</v>
      </c>
      <c r="D16" s="59">
        <f>20.64*9.64</f>
        <v>198.96960000000001</v>
      </c>
      <c r="E16" s="54">
        <v>2022</v>
      </c>
      <c r="F16" s="54">
        <v>2025</v>
      </c>
      <c r="G16" s="54">
        <v>50</v>
      </c>
      <c r="H16" s="68">
        <v>2500</v>
      </c>
      <c r="I16" s="92">
        <f t="shared" si="8"/>
        <v>3</v>
      </c>
      <c r="J16" s="63">
        <f t="shared" si="9"/>
        <v>47</v>
      </c>
      <c r="K16" s="69">
        <f t="shared" si="10"/>
        <v>0</v>
      </c>
      <c r="L16" s="70">
        <f t="shared" si="11"/>
        <v>0</v>
      </c>
      <c r="M16" s="68">
        <f t="shared" si="12"/>
        <v>2500</v>
      </c>
      <c r="N16" s="68">
        <f t="shared" si="13"/>
        <v>0</v>
      </c>
      <c r="O16" s="68">
        <f t="shared" si="14"/>
        <v>497424.00000000006</v>
      </c>
      <c r="P16" s="68">
        <f t="shared" si="15"/>
        <v>497424.00000000006</v>
      </c>
    </row>
    <row r="17" spans="2:17" s="16" customFormat="1" ht="33" x14ac:dyDescent="0.3">
      <c r="B17" s="54" t="s">
        <v>48</v>
      </c>
      <c r="C17" s="54" t="s">
        <v>45</v>
      </c>
      <c r="D17" s="59">
        <v>135</v>
      </c>
      <c r="E17" s="54">
        <v>2022</v>
      </c>
      <c r="F17" s="54">
        <v>2025</v>
      </c>
      <c r="G17" s="54">
        <v>50</v>
      </c>
      <c r="H17" s="68">
        <v>7500</v>
      </c>
      <c r="I17" s="92">
        <f t="shared" si="8"/>
        <v>3</v>
      </c>
      <c r="J17" s="63">
        <f t="shared" si="9"/>
        <v>47</v>
      </c>
      <c r="K17" s="69">
        <f t="shared" si="10"/>
        <v>0</v>
      </c>
      <c r="L17" s="70">
        <f t="shared" si="11"/>
        <v>0</v>
      </c>
      <c r="M17" s="68">
        <f t="shared" si="12"/>
        <v>7500</v>
      </c>
      <c r="N17" s="68">
        <f t="shared" si="13"/>
        <v>0</v>
      </c>
      <c r="O17" s="68">
        <f t="shared" si="14"/>
        <v>1012500</v>
      </c>
      <c r="P17" s="68">
        <f t="shared" si="15"/>
        <v>1012500</v>
      </c>
    </row>
    <row r="18" spans="2:17" s="16" customFormat="1" ht="33" x14ac:dyDescent="0.3">
      <c r="B18" s="54" t="s">
        <v>49</v>
      </c>
      <c r="C18" s="112" t="s">
        <v>50</v>
      </c>
      <c r="D18" s="59"/>
      <c r="E18" s="54"/>
      <c r="F18" s="54"/>
      <c r="G18" s="54"/>
      <c r="H18" s="68"/>
      <c r="I18" s="92"/>
      <c r="J18" s="63"/>
      <c r="K18" s="69"/>
      <c r="L18" s="70"/>
      <c r="M18" s="68"/>
      <c r="N18" s="68"/>
      <c r="O18" s="68"/>
      <c r="P18" s="68"/>
    </row>
    <row r="19" spans="2:17" s="16" customFormat="1" x14ac:dyDescent="0.3">
      <c r="B19" s="54" t="s">
        <v>39</v>
      </c>
      <c r="C19" s="113"/>
      <c r="D19" s="59">
        <f>15.77*15.57</f>
        <v>245.53889999999998</v>
      </c>
      <c r="E19" s="54">
        <v>2022</v>
      </c>
      <c r="F19" s="54">
        <v>2025</v>
      </c>
      <c r="G19" s="54">
        <v>60</v>
      </c>
      <c r="H19" s="68">
        <v>25000</v>
      </c>
      <c r="I19" s="92">
        <f t="shared" si="8"/>
        <v>3</v>
      </c>
      <c r="J19" s="63">
        <f t="shared" si="9"/>
        <v>57</v>
      </c>
      <c r="K19" s="69">
        <f t="shared" si="10"/>
        <v>0</v>
      </c>
      <c r="L19" s="70">
        <f t="shared" si="11"/>
        <v>0</v>
      </c>
      <c r="M19" s="68">
        <f t="shared" si="12"/>
        <v>25000</v>
      </c>
      <c r="N19" s="68">
        <f t="shared" si="13"/>
        <v>0</v>
      </c>
      <c r="O19" s="68">
        <f t="shared" si="14"/>
        <v>6138472.5</v>
      </c>
      <c r="P19" s="68">
        <f t="shared" si="15"/>
        <v>6138472.5</v>
      </c>
    </row>
    <row r="20" spans="2:17" s="16" customFormat="1" x14ac:dyDescent="0.3">
      <c r="B20" s="54" t="s">
        <v>40</v>
      </c>
      <c r="C20" s="113"/>
      <c r="D20" s="59">
        <f t="shared" ref="D20:D21" si="16">15.77*15.57</f>
        <v>245.53889999999998</v>
      </c>
      <c r="E20" s="54">
        <v>2022</v>
      </c>
      <c r="F20" s="54">
        <v>2025</v>
      </c>
      <c r="G20" s="54">
        <v>60</v>
      </c>
      <c r="H20" s="68">
        <v>25000</v>
      </c>
      <c r="I20" s="92">
        <f t="shared" si="8"/>
        <v>3</v>
      </c>
      <c r="J20" s="63">
        <f t="shared" si="9"/>
        <v>57</v>
      </c>
      <c r="K20" s="69">
        <f t="shared" si="10"/>
        <v>0</v>
      </c>
      <c r="L20" s="70">
        <f t="shared" si="11"/>
        <v>0</v>
      </c>
      <c r="M20" s="68">
        <f t="shared" si="12"/>
        <v>25000</v>
      </c>
      <c r="N20" s="68">
        <f t="shared" si="13"/>
        <v>0</v>
      </c>
      <c r="O20" s="68">
        <f t="shared" si="14"/>
        <v>6138472.5</v>
      </c>
      <c r="P20" s="68">
        <f t="shared" si="15"/>
        <v>6138472.5</v>
      </c>
    </row>
    <row r="21" spans="2:17" s="16" customFormat="1" x14ac:dyDescent="0.3">
      <c r="B21" s="54" t="s">
        <v>41</v>
      </c>
      <c r="C21" s="114"/>
      <c r="D21" s="59">
        <f t="shared" si="16"/>
        <v>245.53889999999998</v>
      </c>
      <c r="E21" s="54">
        <v>2022</v>
      </c>
      <c r="F21" s="54">
        <v>2025</v>
      </c>
      <c r="G21" s="54">
        <v>60</v>
      </c>
      <c r="H21" s="68">
        <v>25000</v>
      </c>
      <c r="I21" s="92">
        <f t="shared" si="8"/>
        <v>3</v>
      </c>
      <c r="J21" s="63">
        <f t="shared" si="9"/>
        <v>57</v>
      </c>
      <c r="K21" s="69">
        <f t="shared" si="10"/>
        <v>0</v>
      </c>
      <c r="L21" s="70">
        <f t="shared" si="11"/>
        <v>0</v>
      </c>
      <c r="M21" s="68">
        <f t="shared" si="12"/>
        <v>25000</v>
      </c>
      <c r="N21" s="68">
        <f t="shared" si="13"/>
        <v>0</v>
      </c>
      <c r="O21" s="68">
        <f t="shared" si="14"/>
        <v>6138472.5</v>
      </c>
      <c r="P21" s="68">
        <f t="shared" si="15"/>
        <v>6138472.5</v>
      </c>
    </row>
    <row r="22" spans="2:17" s="18" customFormat="1" ht="18.75" customHeight="1" x14ac:dyDescent="0.3">
      <c r="B22" s="60" t="s">
        <v>25</v>
      </c>
      <c r="C22" s="60"/>
      <c r="D22" s="52"/>
      <c r="E22" s="56"/>
      <c r="F22" s="56"/>
      <c r="G22" s="57"/>
      <c r="H22" s="65"/>
      <c r="I22" s="93"/>
      <c r="J22" s="58"/>
      <c r="K22" s="58"/>
      <c r="L22" s="58"/>
      <c r="M22" s="72"/>
      <c r="N22" s="71"/>
      <c r="O22" s="71">
        <f>SUM(O11:O21)</f>
        <v>48974716.5</v>
      </c>
      <c r="P22" s="71">
        <f>SUM(P11:P21)</f>
        <v>48974716.5</v>
      </c>
    </row>
    <row r="23" spans="2:17" s="18" customFormat="1" ht="18.75" customHeight="1" x14ac:dyDescent="0.3">
      <c r="B23" s="55"/>
      <c r="C23" s="55"/>
      <c r="D23" s="41"/>
      <c r="E23" s="34"/>
      <c r="F23" s="34"/>
      <c r="G23" s="35"/>
      <c r="H23" s="36"/>
      <c r="I23" s="94"/>
      <c r="J23" s="37"/>
      <c r="K23" s="37"/>
      <c r="L23" s="37"/>
      <c r="M23" s="37"/>
    </row>
    <row r="24" spans="2:17" s="18" customFormat="1" ht="18.75" customHeight="1" x14ac:dyDescent="0.3">
      <c r="B24" s="55"/>
      <c r="C24" s="55"/>
      <c r="D24" s="41"/>
      <c r="E24" s="34"/>
      <c r="F24" s="34"/>
      <c r="G24" s="35"/>
      <c r="H24" s="36"/>
      <c r="I24" s="94"/>
      <c r="J24" s="37"/>
      <c r="K24" s="37"/>
      <c r="L24" s="37"/>
      <c r="M24" s="37"/>
    </row>
    <row r="25" spans="2:17" x14ac:dyDescent="0.3">
      <c r="B25" s="108" t="s">
        <v>16</v>
      </c>
      <c r="C25" s="108"/>
      <c r="D25" s="108"/>
      <c r="E25" s="17"/>
      <c r="F25" s="17"/>
      <c r="G25" s="61"/>
      <c r="H25" s="61"/>
      <c r="I25" s="95"/>
      <c r="J25" s="1"/>
      <c r="K25" s="1"/>
      <c r="M25" s="1"/>
      <c r="O25" s="1"/>
      <c r="P25" s="1"/>
      <c r="Q25" s="13"/>
    </row>
    <row r="26" spans="2:17" x14ac:dyDescent="0.3">
      <c r="B26" s="9" t="s">
        <v>17</v>
      </c>
      <c r="C26" s="64"/>
      <c r="D26" s="17"/>
      <c r="E26" s="2"/>
      <c r="F26" s="62"/>
      <c r="G26" s="62"/>
      <c r="H26" s="53"/>
      <c r="I26" s="89"/>
      <c r="J26" s="1"/>
      <c r="K26" s="1"/>
      <c r="M26" s="48"/>
      <c r="N26" s="48"/>
      <c r="O26" s="1"/>
      <c r="P26" s="13"/>
    </row>
    <row r="27" spans="2:17" x14ac:dyDescent="0.3">
      <c r="B27" s="9" t="s">
        <v>5</v>
      </c>
      <c r="C27" s="77"/>
      <c r="D27" s="17"/>
      <c r="E27" s="17"/>
      <c r="F27" s="62"/>
      <c r="G27" s="107"/>
      <c r="H27" s="21"/>
      <c r="I27" s="96"/>
      <c r="J27" s="18"/>
      <c r="K27" s="18"/>
      <c r="L27" s="18"/>
      <c r="M27" s="1"/>
      <c r="N27" s="47"/>
      <c r="O27" s="1"/>
      <c r="P27" s="1"/>
    </row>
    <row r="28" spans="2:17" x14ac:dyDescent="0.3">
      <c r="B28" s="9" t="s">
        <v>6</v>
      </c>
      <c r="C28" s="64">
        <f>ROUND((C26*C27),0)</f>
        <v>0</v>
      </c>
      <c r="D28" s="17"/>
      <c r="E28" s="50"/>
      <c r="F28" s="62"/>
      <c r="G28" s="107"/>
      <c r="H28" s="21"/>
      <c r="I28" s="89"/>
      <c r="J28" s="1"/>
      <c r="K28" s="1"/>
      <c r="L28" s="13"/>
      <c r="M28" s="13"/>
      <c r="N28" s="13"/>
      <c r="O28" s="1"/>
      <c r="P28" s="1"/>
    </row>
    <row r="29" spans="2:17" x14ac:dyDescent="0.3">
      <c r="B29" s="19"/>
      <c r="C29" s="19"/>
      <c r="D29" s="42"/>
      <c r="E29" s="17"/>
      <c r="F29" s="33"/>
      <c r="G29" s="62"/>
      <c r="H29" s="62"/>
      <c r="I29" s="97"/>
      <c r="J29" s="1"/>
      <c r="K29" s="18"/>
      <c r="L29" s="18"/>
      <c r="M29" s="1"/>
      <c r="O29" s="1"/>
      <c r="P29" s="1"/>
    </row>
    <row r="30" spans="2:17" ht="16.5" customHeight="1" x14ac:dyDescent="0.3">
      <c r="B30" s="110" t="s">
        <v>10</v>
      </c>
      <c r="C30" s="111"/>
      <c r="D30" s="104"/>
      <c r="E30" s="17"/>
      <c r="F30" s="20"/>
      <c r="G30" s="62"/>
      <c r="H30" s="62"/>
      <c r="I30" s="98"/>
      <c r="J30" s="1"/>
      <c r="K30" s="1"/>
      <c r="M30" s="1"/>
      <c r="N30" s="46"/>
      <c r="O30" s="1"/>
      <c r="P30" s="1"/>
    </row>
    <row r="31" spans="2:17" x14ac:dyDescent="0.3">
      <c r="B31" s="9" t="s">
        <v>7</v>
      </c>
      <c r="C31" s="64">
        <f>C4-D22</f>
        <v>9752.0499999999993</v>
      </c>
      <c r="D31" s="22"/>
      <c r="E31" s="89"/>
      <c r="H31" s="1"/>
      <c r="I31" s="46"/>
      <c r="J31" s="1"/>
      <c r="K31" s="1"/>
      <c r="M31" s="1"/>
      <c r="O31" s="1"/>
      <c r="P31" s="1"/>
    </row>
    <row r="32" spans="2:17" x14ac:dyDescent="0.3">
      <c r="B32" s="9" t="s">
        <v>5</v>
      </c>
      <c r="C32" s="77">
        <v>500</v>
      </c>
      <c r="D32" s="11"/>
      <c r="E32" s="89"/>
      <c r="H32" s="1"/>
      <c r="I32" s="1"/>
      <c r="J32" s="1"/>
      <c r="K32" s="1"/>
      <c r="M32" s="1"/>
      <c r="O32" s="1"/>
      <c r="P32" s="1"/>
    </row>
    <row r="33" spans="2:16" x14ac:dyDescent="0.3">
      <c r="B33" s="9" t="s">
        <v>6</v>
      </c>
      <c r="C33" s="64">
        <v>5000000</v>
      </c>
      <c r="D33" s="3"/>
      <c r="E33" s="89"/>
      <c r="H33" s="1"/>
      <c r="I33" s="18"/>
      <c r="K33" s="1"/>
      <c r="M33" s="1"/>
      <c r="O33" s="1"/>
      <c r="P33" s="1"/>
    </row>
    <row r="34" spans="2:16" x14ac:dyDescent="0.3">
      <c r="D34" s="43"/>
      <c r="E34" s="88"/>
      <c r="F34" s="5"/>
      <c r="G34" s="5"/>
      <c r="H34" s="1"/>
      <c r="I34" s="2"/>
      <c r="J34" s="46"/>
      <c r="K34" s="1"/>
      <c r="L34" s="2"/>
      <c r="M34" s="1"/>
      <c r="O34" s="1"/>
      <c r="P34" s="1"/>
    </row>
    <row r="35" spans="2:16" x14ac:dyDescent="0.3">
      <c r="B35" s="102" t="s">
        <v>35</v>
      </c>
      <c r="C35" s="103"/>
      <c r="D35" s="103"/>
      <c r="E35" s="2"/>
      <c r="F35" s="8"/>
      <c r="G35" s="2"/>
      <c r="I35" s="18"/>
      <c r="K35" s="1"/>
      <c r="M35" s="1"/>
      <c r="O35" s="1"/>
      <c r="P35" s="1"/>
    </row>
    <row r="36" spans="2:16" x14ac:dyDescent="0.3">
      <c r="B36" s="81" t="s">
        <v>9</v>
      </c>
      <c r="C36" s="80">
        <f>C6</f>
        <v>34132175</v>
      </c>
      <c r="D36" s="80">
        <v>39008200</v>
      </c>
      <c r="E36" s="6">
        <f>C36-D36</f>
        <v>-4876025</v>
      </c>
      <c r="F36" s="2"/>
      <c r="G36" s="2"/>
      <c r="H36" s="46"/>
      <c r="I36" s="1"/>
      <c r="J36" s="1"/>
      <c r="K36" s="1"/>
      <c r="M36" s="1"/>
      <c r="O36" s="1"/>
      <c r="P36" s="1"/>
    </row>
    <row r="37" spans="2:16" x14ac:dyDescent="0.3">
      <c r="B37" s="81" t="s">
        <v>38</v>
      </c>
      <c r="C37" s="80">
        <f>O22</f>
        <v>48974716.5</v>
      </c>
      <c r="D37" s="80">
        <v>62519100</v>
      </c>
      <c r="E37" s="6">
        <f t="shared" ref="E37:E40" si="17">C37-D37</f>
        <v>-13544383.5</v>
      </c>
      <c r="F37" s="2"/>
      <c r="G37" s="2"/>
      <c r="H37" s="46"/>
      <c r="I37" s="1"/>
      <c r="J37" s="1"/>
      <c r="K37" s="1"/>
      <c r="M37" s="1"/>
      <c r="O37" s="1"/>
      <c r="P37" s="1"/>
    </row>
    <row r="38" spans="2:16" ht="33" x14ac:dyDescent="0.3">
      <c r="B38" s="81" t="s">
        <v>18</v>
      </c>
      <c r="C38" s="80">
        <v>0</v>
      </c>
      <c r="D38" s="80">
        <v>0</v>
      </c>
      <c r="E38" s="6">
        <f t="shared" si="17"/>
        <v>0</v>
      </c>
      <c r="F38" s="2"/>
      <c r="G38" s="2"/>
      <c r="H38" s="46"/>
      <c r="I38" s="1"/>
      <c r="M38" s="1"/>
      <c r="O38" s="1"/>
      <c r="P38" s="1"/>
    </row>
    <row r="39" spans="2:16" x14ac:dyDescent="0.3">
      <c r="B39" s="81" t="s">
        <v>8</v>
      </c>
      <c r="C39" s="80">
        <f>C33</f>
        <v>5000000</v>
      </c>
      <c r="D39" s="80">
        <v>6000000</v>
      </c>
      <c r="E39" s="6">
        <f t="shared" si="17"/>
        <v>-1000000</v>
      </c>
      <c r="F39" s="2"/>
      <c r="G39" s="2"/>
      <c r="H39" s="46"/>
      <c r="I39" s="1"/>
      <c r="M39" s="1"/>
      <c r="O39" s="1"/>
      <c r="P39" s="1"/>
    </row>
    <row r="40" spans="2:16" x14ac:dyDescent="0.3">
      <c r="B40" s="82" t="s">
        <v>36</v>
      </c>
      <c r="C40" s="83">
        <f>SUM(C36:C39)</f>
        <v>88106891.5</v>
      </c>
      <c r="D40" s="83">
        <f>MROUND(SUM(D36:D39),100000)</f>
        <v>107500000</v>
      </c>
      <c r="E40" s="6">
        <f t="shared" si="17"/>
        <v>-19393108.5</v>
      </c>
      <c r="F40" s="2"/>
      <c r="G40" s="2"/>
      <c r="H40" s="46"/>
      <c r="I40" s="1"/>
      <c r="J40" s="1"/>
      <c r="K40" s="1"/>
      <c r="M40" s="1"/>
      <c r="O40" s="1"/>
      <c r="P40" s="1"/>
    </row>
    <row r="41" spans="2:16" x14ac:dyDescent="0.3">
      <c r="B41" s="82" t="s">
        <v>33</v>
      </c>
      <c r="C41" s="83">
        <f>ROUND(C40*0.9,0)</f>
        <v>79296202</v>
      </c>
      <c r="D41" s="83">
        <f>MROUND(D40*0.9,100000)</f>
        <v>96800000</v>
      </c>
      <c r="E41" s="7"/>
      <c r="F41" s="2"/>
      <c r="G41" s="2"/>
      <c r="I41" s="1"/>
      <c r="J41" s="1"/>
      <c r="K41" s="1"/>
      <c r="M41" s="1"/>
      <c r="O41" s="1"/>
      <c r="P41" s="1"/>
    </row>
    <row r="42" spans="2:16" x14ac:dyDescent="0.3">
      <c r="B42" s="82" t="s">
        <v>34</v>
      </c>
      <c r="C42" s="83">
        <f>MROUND(C40*80%,1)</f>
        <v>70485513</v>
      </c>
      <c r="D42" s="83">
        <f>MROUND(D40*0.8,100000)</f>
        <v>86000000</v>
      </c>
      <c r="F42" s="2"/>
      <c r="G42" s="2"/>
      <c r="I42" s="1"/>
      <c r="J42" s="1"/>
      <c r="K42" s="1"/>
      <c r="M42" s="1"/>
      <c r="O42" s="1"/>
      <c r="P42" s="1"/>
    </row>
    <row r="43" spans="2:16" x14ac:dyDescent="0.3">
      <c r="B43" s="82" t="s">
        <v>19</v>
      </c>
      <c r="C43" s="83">
        <f>P22*0.85</f>
        <v>41628509.024999999</v>
      </c>
      <c r="D43" s="83">
        <v>68500000</v>
      </c>
      <c r="F43" s="2"/>
      <c r="G43" s="2"/>
      <c r="I43" s="1"/>
      <c r="J43" s="1"/>
      <c r="K43" s="1"/>
      <c r="M43" s="1"/>
      <c r="O43" s="1"/>
      <c r="P43" s="1"/>
    </row>
    <row r="44" spans="2:16" x14ac:dyDescent="0.3">
      <c r="B44" s="81" t="s">
        <v>20</v>
      </c>
      <c r="C44" s="83">
        <f>D6+C37</f>
        <v>78962270.5</v>
      </c>
      <c r="D44" s="83"/>
      <c r="F44" s="2"/>
      <c r="G44" s="2"/>
      <c r="I44" s="1"/>
      <c r="J44" s="1"/>
      <c r="K44" s="1"/>
      <c r="M44" s="1"/>
      <c r="O44" s="1"/>
      <c r="P44" s="1"/>
    </row>
    <row r="45" spans="2:16" x14ac:dyDescent="0.3">
      <c r="B45" s="75"/>
      <c r="C45" s="75"/>
      <c r="D45" s="1"/>
      <c r="F45" s="2"/>
      <c r="G45" s="2"/>
      <c r="H45" s="23"/>
      <c r="I45" s="1"/>
      <c r="J45" s="1"/>
      <c r="K45" s="1"/>
      <c r="M45" s="1"/>
      <c r="O45" s="1"/>
      <c r="P45" s="1"/>
    </row>
    <row r="46" spans="2:16" x14ac:dyDescent="0.3">
      <c r="B46" s="75"/>
      <c r="C46" s="75"/>
      <c r="E46" s="88"/>
      <c r="G46" s="2"/>
      <c r="I46" s="23"/>
      <c r="J46" s="1"/>
      <c r="K46" s="1"/>
      <c r="M46" s="1"/>
      <c r="O46" s="1"/>
      <c r="P46" s="1"/>
    </row>
    <row r="47" spans="2:16" x14ac:dyDescent="0.3">
      <c r="B47" s="75"/>
      <c r="C47" s="75"/>
      <c r="E47" s="88"/>
      <c r="F47" s="2"/>
      <c r="G47" s="2"/>
      <c r="H47" s="1"/>
      <c r="I47" s="2"/>
      <c r="J47" s="1"/>
      <c r="L47" s="2"/>
      <c r="M47" s="1"/>
      <c r="O47" s="1"/>
      <c r="P47" s="1"/>
    </row>
    <row r="48" spans="2:16" x14ac:dyDescent="0.3">
      <c r="B48" s="75"/>
      <c r="C48" s="75"/>
      <c r="E48" s="88"/>
      <c r="F48" s="2"/>
      <c r="G48" s="2"/>
      <c r="H48" s="1"/>
      <c r="I48" s="2"/>
      <c r="J48" s="24"/>
      <c r="L48" s="2"/>
      <c r="M48" s="1"/>
      <c r="O48" s="1"/>
      <c r="P48" s="1"/>
    </row>
    <row r="49" spans="2:16" x14ac:dyDescent="0.3">
      <c r="B49" s="75"/>
      <c r="C49" s="75"/>
      <c r="E49" s="88"/>
      <c r="F49" s="2"/>
      <c r="G49" s="2"/>
      <c r="H49" s="1"/>
      <c r="I49" s="2"/>
      <c r="J49" s="24"/>
      <c r="L49" s="2"/>
      <c r="M49" s="1"/>
      <c r="O49" s="1"/>
      <c r="P49" s="1"/>
    </row>
    <row r="50" spans="2:16" x14ac:dyDescent="0.3">
      <c r="B50" s="75"/>
      <c r="C50" s="75"/>
      <c r="E50" s="88"/>
      <c r="F50" s="2"/>
      <c r="G50" s="2"/>
      <c r="H50" s="1"/>
      <c r="I50" s="2"/>
      <c r="J50" s="24"/>
      <c r="L50" s="2"/>
      <c r="M50" s="1"/>
      <c r="O50" s="1"/>
      <c r="P50" s="1"/>
    </row>
    <row r="51" spans="2:16" x14ac:dyDescent="0.3">
      <c r="B51" s="75"/>
      <c r="C51" s="75"/>
      <c r="E51" s="88"/>
      <c r="F51" s="2"/>
      <c r="G51" s="2"/>
      <c r="H51" s="1"/>
      <c r="I51" s="2"/>
      <c r="J51" s="24"/>
      <c r="L51" s="2"/>
      <c r="M51" s="1"/>
      <c r="O51" s="1"/>
      <c r="P51" s="1"/>
    </row>
    <row r="52" spans="2:16" x14ac:dyDescent="0.3">
      <c r="B52" s="75"/>
      <c r="C52" s="75"/>
      <c r="E52" s="88"/>
      <c r="F52" s="2"/>
      <c r="G52" s="2"/>
      <c r="H52" s="1"/>
      <c r="I52" s="2"/>
      <c r="J52" s="24"/>
      <c r="L52" s="2"/>
      <c r="M52" s="1"/>
      <c r="O52" s="1"/>
      <c r="P52" s="1"/>
    </row>
    <row r="53" spans="2:16" ht="16.5" customHeight="1" x14ac:dyDescent="0.3">
      <c r="B53" s="75"/>
      <c r="C53" s="75"/>
      <c r="E53" s="88"/>
      <c r="F53" s="2"/>
      <c r="G53" s="2"/>
      <c r="H53" s="1"/>
      <c r="I53" s="2"/>
      <c r="J53" s="24"/>
      <c r="L53" s="2"/>
      <c r="M53" s="1"/>
      <c r="O53" s="1"/>
      <c r="P53" s="1"/>
    </row>
    <row r="54" spans="2:16" x14ac:dyDescent="0.3">
      <c r="B54" s="75"/>
      <c r="C54" s="75"/>
      <c r="E54" s="88"/>
      <c r="F54" s="2"/>
      <c r="G54" s="2"/>
      <c r="H54" s="1"/>
      <c r="I54" s="2"/>
      <c r="J54" s="24"/>
      <c r="L54" s="2"/>
      <c r="M54" s="1"/>
      <c r="O54" s="1"/>
      <c r="P54" s="1"/>
    </row>
    <row r="55" spans="2:16" x14ac:dyDescent="0.3">
      <c r="B55" s="75"/>
      <c r="C55" s="75"/>
      <c r="D55" s="38"/>
      <c r="E55" s="88"/>
      <c r="F55" s="2"/>
      <c r="G55" s="2"/>
      <c r="H55" s="1"/>
      <c r="I55" s="2"/>
      <c r="J55" s="1"/>
      <c r="L55" s="2"/>
      <c r="M55" s="1"/>
      <c r="O55" s="1"/>
      <c r="P55" s="1"/>
    </row>
    <row r="56" spans="2:16" x14ac:dyDescent="0.3">
      <c r="B56" s="75"/>
      <c r="C56" s="75"/>
      <c r="D56" s="38"/>
      <c r="E56" s="88"/>
      <c r="F56" s="2"/>
      <c r="G56" s="2"/>
      <c r="H56" s="1"/>
      <c r="I56" s="2"/>
      <c r="J56" s="1"/>
      <c r="L56" s="2"/>
      <c r="M56" s="1"/>
      <c r="O56" s="1"/>
      <c r="P56" s="1"/>
    </row>
    <row r="57" spans="2:16" x14ac:dyDescent="0.3">
      <c r="B57" s="75"/>
      <c r="C57" s="75"/>
      <c r="D57" s="38"/>
      <c r="E57" s="88"/>
      <c r="F57" s="2"/>
      <c r="G57" s="2"/>
      <c r="H57" s="1"/>
      <c r="I57" s="2"/>
      <c r="J57" s="1"/>
      <c r="L57" s="2"/>
      <c r="M57" s="1"/>
      <c r="O57" s="1"/>
      <c r="P57" s="1"/>
    </row>
    <row r="58" spans="2:16" x14ac:dyDescent="0.3">
      <c r="B58" s="75"/>
      <c r="C58" s="75"/>
      <c r="E58" s="88"/>
      <c r="F58" s="2"/>
      <c r="G58" s="2"/>
      <c r="H58" s="1"/>
      <c r="I58" s="2"/>
      <c r="J58" s="1"/>
      <c r="L58" s="2"/>
      <c r="M58" s="1"/>
      <c r="O58" s="1"/>
      <c r="P58" s="1"/>
    </row>
    <row r="59" spans="2:16" x14ac:dyDescent="0.3">
      <c r="B59" s="75"/>
      <c r="C59" s="75"/>
      <c r="D59" s="38"/>
      <c r="E59" s="88"/>
      <c r="F59" s="2"/>
      <c r="G59" s="2"/>
      <c r="H59" s="1"/>
      <c r="I59" s="2"/>
      <c r="J59" s="1"/>
      <c r="L59" s="2"/>
      <c r="M59" s="1"/>
      <c r="O59" s="1"/>
      <c r="P59" s="1"/>
    </row>
    <row r="60" spans="2:16" x14ac:dyDescent="0.3">
      <c r="B60" s="75"/>
      <c r="C60" s="75"/>
      <c r="D60" s="38"/>
      <c r="E60" s="88"/>
      <c r="F60" s="2"/>
      <c r="G60" s="2"/>
      <c r="H60" s="1"/>
      <c r="I60" s="2"/>
      <c r="J60" s="1"/>
      <c r="L60" s="2"/>
      <c r="M60" s="1"/>
      <c r="O60" s="1"/>
      <c r="P60" s="1"/>
    </row>
    <row r="61" spans="2:16" x14ac:dyDescent="0.3">
      <c r="B61" s="75"/>
      <c r="C61" s="75"/>
      <c r="D61" s="38"/>
      <c r="E61" s="88"/>
      <c r="F61" s="2"/>
      <c r="G61" s="2"/>
      <c r="H61" s="1"/>
      <c r="I61" s="2"/>
      <c r="J61" s="1"/>
      <c r="L61" s="2"/>
      <c r="M61" s="1"/>
      <c r="O61" s="1"/>
      <c r="P61" s="1"/>
    </row>
    <row r="62" spans="2:16" x14ac:dyDescent="0.3">
      <c r="B62" s="75"/>
      <c r="C62" s="75"/>
      <c r="D62" s="38"/>
      <c r="E62" s="88"/>
      <c r="F62" s="2"/>
      <c r="G62" s="2"/>
      <c r="H62" s="1"/>
      <c r="I62" s="2"/>
      <c r="J62" s="1"/>
      <c r="L62" s="2"/>
      <c r="M62" s="1"/>
      <c r="O62" s="1"/>
      <c r="P62" s="1"/>
    </row>
    <row r="63" spans="2:16" x14ac:dyDescent="0.3">
      <c r="B63" s="75"/>
      <c r="C63" s="75"/>
      <c r="D63" s="38"/>
      <c r="E63" s="88"/>
      <c r="F63" s="2"/>
      <c r="G63" s="2"/>
      <c r="H63" s="1"/>
      <c r="I63" s="2"/>
      <c r="J63" s="1"/>
      <c r="L63" s="2"/>
      <c r="M63" s="1"/>
      <c r="O63" s="1"/>
      <c r="P63" s="1"/>
    </row>
    <row r="64" spans="2:16" x14ac:dyDescent="0.3">
      <c r="B64" s="75"/>
      <c r="C64" s="75"/>
      <c r="D64" s="38"/>
      <c r="E64" s="88"/>
      <c r="F64" s="2"/>
      <c r="G64" s="2"/>
      <c r="H64" s="1"/>
      <c r="I64" s="2"/>
      <c r="J64" s="1"/>
      <c r="L64" s="2"/>
      <c r="M64" s="1"/>
      <c r="O64" s="1"/>
      <c r="P64" s="1"/>
    </row>
    <row r="65" spans="2:16" x14ac:dyDescent="0.3">
      <c r="B65" s="75"/>
      <c r="C65" s="75"/>
      <c r="D65" s="38"/>
      <c r="E65" s="88"/>
      <c r="F65" s="2"/>
      <c r="G65" s="2"/>
      <c r="H65" s="1"/>
      <c r="I65" s="2"/>
      <c r="J65" s="1"/>
      <c r="L65" s="2"/>
      <c r="M65" s="1"/>
      <c r="O65" s="1"/>
      <c r="P65" s="1"/>
    </row>
    <row r="66" spans="2:16" x14ac:dyDescent="0.3">
      <c r="B66" s="75"/>
      <c r="C66" s="75"/>
      <c r="D66" s="38"/>
      <c r="E66" s="99"/>
      <c r="F66" s="25"/>
      <c r="G66" s="25"/>
      <c r="H66" s="4"/>
      <c r="I66" s="2"/>
      <c r="J66" s="1"/>
      <c r="L66" s="2"/>
      <c r="M66" s="1"/>
      <c r="O66" s="1"/>
      <c r="P66" s="1"/>
    </row>
    <row r="67" spans="2:16" x14ac:dyDescent="0.3">
      <c r="B67" s="75"/>
      <c r="C67" s="75"/>
      <c r="D67" s="38"/>
      <c r="E67" s="89"/>
      <c r="F67" s="23"/>
      <c r="G67" s="23"/>
      <c r="H67" s="1"/>
      <c r="I67" s="2"/>
      <c r="J67" s="1"/>
      <c r="L67" s="2"/>
      <c r="M67" s="1"/>
      <c r="O67" s="1"/>
      <c r="P67" s="1"/>
    </row>
    <row r="68" spans="2:16" x14ac:dyDescent="0.3">
      <c r="B68" s="75"/>
      <c r="C68" s="75"/>
      <c r="D68" s="38"/>
      <c r="H68" s="23"/>
      <c r="I68" s="100"/>
      <c r="J68" s="32"/>
      <c r="K68" s="32"/>
    </row>
    <row r="69" spans="2:16" x14ac:dyDescent="0.3">
      <c r="B69" s="75"/>
      <c r="C69" s="75"/>
      <c r="D69" s="38"/>
      <c r="H69" s="23"/>
      <c r="I69" s="100"/>
      <c r="J69" s="23"/>
      <c r="K69" s="23"/>
    </row>
    <row r="70" spans="2:16" x14ac:dyDescent="0.3">
      <c r="B70" s="75"/>
      <c r="C70" s="75"/>
      <c r="D70" s="38"/>
      <c r="H70" s="23"/>
      <c r="I70" s="101"/>
      <c r="J70" s="23"/>
      <c r="K70" s="23"/>
    </row>
    <row r="71" spans="2:16" x14ac:dyDescent="0.3">
      <c r="B71" s="75"/>
      <c r="C71" s="75"/>
      <c r="D71" s="38"/>
      <c r="H71" s="23"/>
      <c r="I71" s="100"/>
      <c r="J71" s="23"/>
      <c r="K71" s="23"/>
    </row>
    <row r="72" spans="2:16" x14ac:dyDescent="0.3">
      <c r="B72" s="75"/>
      <c r="C72" s="75"/>
      <c r="D72" s="38"/>
      <c r="H72" s="23"/>
      <c r="I72" s="100"/>
      <c r="J72" s="23"/>
      <c r="K72" s="23"/>
    </row>
    <row r="73" spans="2:16" x14ac:dyDescent="0.3">
      <c r="B73" s="75"/>
      <c r="C73" s="75"/>
      <c r="D73" s="38"/>
      <c r="H73" s="23"/>
      <c r="I73" s="100"/>
      <c r="J73" s="23"/>
      <c r="K73" s="23"/>
    </row>
    <row r="74" spans="2:16" x14ac:dyDescent="0.3">
      <c r="B74" s="75"/>
      <c r="C74" s="75"/>
      <c r="D74" s="38"/>
      <c r="H74" s="23"/>
      <c r="I74" s="100"/>
      <c r="J74" s="23"/>
      <c r="K74" s="23"/>
    </row>
    <row r="75" spans="2:16" x14ac:dyDescent="0.3">
      <c r="B75" s="75"/>
      <c r="C75" s="75"/>
      <c r="D75" s="38"/>
      <c r="H75" s="23"/>
      <c r="I75" s="100"/>
      <c r="J75" s="23"/>
      <c r="K75" s="23"/>
    </row>
    <row r="76" spans="2:16" x14ac:dyDescent="0.3">
      <c r="B76" s="75"/>
      <c r="C76" s="75"/>
      <c r="D76" s="38"/>
      <c r="H76" s="23"/>
      <c r="I76" s="100"/>
      <c r="J76" s="23"/>
      <c r="K76" s="23"/>
    </row>
    <row r="77" spans="2:16" x14ac:dyDescent="0.3">
      <c r="B77" s="75"/>
      <c r="C77" s="75"/>
      <c r="D77" s="38"/>
    </row>
    <row r="78" spans="2:16" x14ac:dyDescent="0.3">
      <c r="B78" s="75"/>
      <c r="C78" s="75"/>
      <c r="D78" s="38"/>
    </row>
    <row r="79" spans="2:16" x14ac:dyDescent="0.3">
      <c r="B79" s="75"/>
      <c r="C79" s="75"/>
      <c r="D79" s="38"/>
    </row>
    <row r="80" spans="2:16" x14ac:dyDescent="0.3">
      <c r="B80" s="75"/>
      <c r="C80" s="75"/>
      <c r="D80" s="38"/>
    </row>
    <row r="81" spans="2:8" x14ac:dyDescent="0.3">
      <c r="B81" s="75"/>
      <c r="C81" s="75"/>
      <c r="D81" s="38"/>
    </row>
    <row r="82" spans="2:8" x14ac:dyDescent="0.3">
      <c r="B82" s="75"/>
      <c r="C82" s="75"/>
      <c r="D82" s="38"/>
      <c r="H82" s="26"/>
    </row>
    <row r="83" spans="2:8" x14ac:dyDescent="0.3">
      <c r="B83" s="75"/>
      <c r="C83" s="75"/>
      <c r="D83" s="38"/>
      <c r="H83" s="26"/>
    </row>
    <row r="84" spans="2:8" x14ac:dyDescent="0.3">
      <c r="B84" s="75"/>
      <c r="C84" s="75"/>
      <c r="D84" s="38"/>
      <c r="H84" s="26"/>
    </row>
    <row r="85" spans="2:8" x14ac:dyDescent="0.3">
      <c r="B85" s="75"/>
      <c r="C85" s="75"/>
      <c r="D85" s="38"/>
      <c r="H85" s="26"/>
    </row>
    <row r="86" spans="2:8" x14ac:dyDescent="0.3">
      <c r="B86" s="75"/>
      <c r="C86" s="75"/>
      <c r="D86" s="38"/>
      <c r="H86" s="26"/>
    </row>
    <row r="87" spans="2:8" x14ac:dyDescent="0.3">
      <c r="B87" s="75"/>
      <c r="C87" s="75"/>
      <c r="D87" s="38"/>
      <c r="H87" s="26"/>
    </row>
    <row r="88" spans="2:8" x14ac:dyDescent="0.3">
      <c r="B88" s="75"/>
      <c r="C88" s="75"/>
      <c r="D88" s="38"/>
      <c r="H88" s="26"/>
    </row>
    <row r="89" spans="2:8" x14ac:dyDescent="0.3">
      <c r="B89" s="75"/>
      <c r="C89" s="75"/>
      <c r="D89" s="38"/>
      <c r="H89" s="26"/>
    </row>
    <row r="90" spans="2:8" x14ac:dyDescent="0.3">
      <c r="B90" s="75"/>
      <c r="C90" s="75"/>
      <c r="D90" s="38"/>
      <c r="H90" s="26"/>
    </row>
    <row r="91" spans="2:8" x14ac:dyDescent="0.3">
      <c r="B91" s="75"/>
      <c r="C91" s="75"/>
      <c r="D91" s="38"/>
      <c r="H91" s="26"/>
    </row>
    <row r="92" spans="2:8" x14ac:dyDescent="0.3">
      <c r="B92" s="75">
        <f>3350000/300</f>
        <v>11166.666666666666</v>
      </c>
      <c r="C92" s="75"/>
      <c r="D92" s="38"/>
    </row>
    <row r="93" spans="2:8" x14ac:dyDescent="0.3">
      <c r="B93" s="75">
        <f>B92/10.764</f>
        <v>1037.4086461042982</v>
      </c>
      <c r="C93" s="75"/>
      <c r="D93" s="38"/>
    </row>
    <row r="94" spans="2:8" x14ac:dyDescent="0.3">
      <c r="B94" s="75"/>
      <c r="C94" s="75"/>
      <c r="D94" s="38"/>
    </row>
    <row r="95" spans="2:8" x14ac:dyDescent="0.3">
      <c r="B95" s="75"/>
      <c r="C95" s="75"/>
      <c r="D95" s="38"/>
    </row>
    <row r="96" spans="2:8" x14ac:dyDescent="0.3">
      <c r="B96" s="75"/>
      <c r="C96" s="75"/>
      <c r="D96" s="38"/>
    </row>
    <row r="97" spans="2:4" x14ac:dyDescent="0.3">
      <c r="B97" s="75"/>
      <c r="C97" s="75"/>
      <c r="D97" s="38"/>
    </row>
    <row r="98" spans="2:4" x14ac:dyDescent="0.3">
      <c r="B98" s="75"/>
      <c r="C98" s="75"/>
      <c r="D98" s="38"/>
    </row>
    <row r="99" spans="2:4" x14ac:dyDescent="0.3">
      <c r="B99" s="75"/>
      <c r="C99" s="75"/>
      <c r="D99" s="38"/>
    </row>
    <row r="100" spans="2:4" x14ac:dyDescent="0.3">
      <c r="B100" s="75"/>
      <c r="C100" s="75"/>
      <c r="D100" s="38"/>
    </row>
    <row r="101" spans="2:4" x14ac:dyDescent="0.3">
      <c r="B101" s="75"/>
      <c r="C101" s="75"/>
      <c r="D101" s="38"/>
    </row>
    <row r="102" spans="2:4" x14ac:dyDescent="0.3">
      <c r="B102" s="75"/>
      <c r="C102" s="75"/>
      <c r="D102" s="38"/>
    </row>
    <row r="103" spans="2:4" x14ac:dyDescent="0.3">
      <c r="B103" s="75"/>
      <c r="C103" s="75"/>
      <c r="D103" s="38"/>
    </row>
    <row r="104" spans="2:4" x14ac:dyDescent="0.3">
      <c r="B104" s="75"/>
      <c r="C104" s="75"/>
      <c r="D104" s="38"/>
    </row>
    <row r="105" spans="2:4" x14ac:dyDescent="0.3">
      <c r="B105" s="75"/>
      <c r="C105" s="75"/>
      <c r="D105" s="38"/>
    </row>
    <row r="106" spans="2:4" x14ac:dyDescent="0.3">
      <c r="B106" s="75"/>
      <c r="C106" s="75"/>
      <c r="D106" s="38"/>
    </row>
    <row r="107" spans="2:4" x14ac:dyDescent="0.3">
      <c r="B107" s="75"/>
      <c r="C107" s="75"/>
      <c r="D107" s="38"/>
    </row>
    <row r="108" spans="2:4" x14ac:dyDescent="0.3">
      <c r="B108" s="75"/>
      <c r="C108" s="75"/>
      <c r="D108" s="38"/>
    </row>
    <row r="109" spans="2:4" x14ac:dyDescent="0.3">
      <c r="B109" s="75"/>
      <c r="C109" s="75"/>
      <c r="D109" s="38"/>
    </row>
    <row r="110" spans="2:4" x14ac:dyDescent="0.3">
      <c r="B110" s="75"/>
      <c r="C110" s="75"/>
      <c r="D110" s="38"/>
    </row>
    <row r="111" spans="2:4" x14ac:dyDescent="0.3">
      <c r="B111" s="75"/>
      <c r="C111" s="75"/>
      <c r="D111" s="38"/>
    </row>
    <row r="112" spans="2:4" x14ac:dyDescent="0.3">
      <c r="B112" s="75"/>
      <c r="C112" s="75"/>
      <c r="D112" s="38"/>
    </row>
    <row r="113" spans="2:4" x14ac:dyDescent="0.3">
      <c r="B113" s="75"/>
      <c r="C113" s="75"/>
      <c r="D113" s="38"/>
    </row>
    <row r="114" spans="2:4" x14ac:dyDescent="0.3">
      <c r="B114" s="75"/>
      <c r="C114" s="75"/>
      <c r="D114" s="38"/>
    </row>
    <row r="115" spans="2:4" x14ac:dyDescent="0.3">
      <c r="B115" s="75"/>
      <c r="C115" s="75"/>
      <c r="D115" s="38"/>
    </row>
    <row r="116" spans="2:4" x14ac:dyDescent="0.3">
      <c r="B116" s="75"/>
      <c r="C116" s="75"/>
      <c r="D116" s="38"/>
    </row>
    <row r="117" spans="2:4" x14ac:dyDescent="0.3">
      <c r="B117" s="75"/>
      <c r="C117" s="75"/>
      <c r="D117" s="38"/>
    </row>
    <row r="118" spans="2:4" x14ac:dyDescent="0.3">
      <c r="B118" s="75"/>
      <c r="C118" s="75"/>
      <c r="D118" s="38"/>
    </row>
    <row r="119" spans="2:4" x14ac:dyDescent="0.3">
      <c r="B119" s="75"/>
      <c r="C119" s="75"/>
      <c r="D119" s="38"/>
    </row>
    <row r="120" spans="2:4" x14ac:dyDescent="0.3">
      <c r="B120" s="75"/>
      <c r="C120" s="75"/>
      <c r="D120" s="38"/>
    </row>
    <row r="121" spans="2:4" x14ac:dyDescent="0.3">
      <c r="B121" s="75"/>
      <c r="C121" s="75"/>
      <c r="D121" s="38"/>
    </row>
    <row r="122" spans="2:4" x14ac:dyDescent="0.3">
      <c r="B122" s="75"/>
      <c r="C122" s="75"/>
      <c r="D122" s="38"/>
    </row>
    <row r="123" spans="2:4" x14ac:dyDescent="0.3">
      <c r="B123" s="75"/>
      <c r="C123" s="75"/>
      <c r="D123" s="38">
        <f>1969*10.764</f>
        <v>21194.315999999999</v>
      </c>
    </row>
    <row r="124" spans="2:4" x14ac:dyDescent="0.3">
      <c r="B124" s="75"/>
      <c r="C124" s="75"/>
      <c r="D124" s="38"/>
    </row>
    <row r="125" spans="2:4" x14ac:dyDescent="0.3">
      <c r="B125" s="75"/>
      <c r="C125" s="75"/>
      <c r="D125" s="38"/>
    </row>
    <row r="126" spans="2:4" x14ac:dyDescent="0.3">
      <c r="B126" s="75"/>
      <c r="C126" s="75"/>
      <c r="D126" s="38"/>
    </row>
    <row r="127" spans="2:4" x14ac:dyDescent="0.3">
      <c r="B127" s="75"/>
      <c r="C127" s="75"/>
      <c r="D127" s="38"/>
    </row>
    <row r="128" spans="2:4" x14ac:dyDescent="0.3">
      <c r="B128" s="75"/>
      <c r="C128" s="75"/>
      <c r="D128" s="38"/>
    </row>
    <row r="129" spans="2:4" x14ac:dyDescent="0.3">
      <c r="B129" s="75"/>
      <c r="C129" s="75"/>
      <c r="D129" s="38"/>
    </row>
    <row r="130" spans="2:4" x14ac:dyDescent="0.3">
      <c r="B130" s="75"/>
      <c r="C130" s="75"/>
      <c r="D130" s="38"/>
    </row>
    <row r="131" spans="2:4" x14ac:dyDescent="0.3">
      <c r="B131" s="75"/>
      <c r="C131" s="75"/>
      <c r="D131" s="38"/>
    </row>
    <row r="132" spans="2:4" x14ac:dyDescent="0.3">
      <c r="B132" s="75"/>
      <c r="C132" s="75"/>
      <c r="D132" s="38"/>
    </row>
    <row r="133" spans="2:4" x14ac:dyDescent="0.3">
      <c r="B133" s="75"/>
      <c r="C133" s="75"/>
      <c r="D133" s="38"/>
    </row>
    <row r="134" spans="2:4" x14ac:dyDescent="0.3">
      <c r="B134" s="75"/>
      <c r="C134" s="75"/>
      <c r="D134" s="38"/>
    </row>
    <row r="135" spans="2:4" x14ac:dyDescent="0.3">
      <c r="B135" s="75"/>
      <c r="C135" s="75"/>
      <c r="D135" s="38"/>
    </row>
    <row r="136" spans="2:4" x14ac:dyDescent="0.3">
      <c r="B136" s="75"/>
      <c r="C136" s="75"/>
      <c r="D136" s="38"/>
    </row>
    <row r="137" spans="2:4" x14ac:dyDescent="0.3">
      <c r="B137" s="75"/>
      <c r="C137" s="75"/>
      <c r="D137" s="38"/>
    </row>
    <row r="138" spans="2:4" x14ac:dyDescent="0.3">
      <c r="B138" s="75"/>
      <c r="C138" s="75"/>
      <c r="D138" s="38"/>
    </row>
    <row r="139" spans="2:4" x14ac:dyDescent="0.3">
      <c r="B139" s="75"/>
      <c r="C139" s="75"/>
      <c r="D139" s="38"/>
    </row>
    <row r="140" spans="2:4" x14ac:dyDescent="0.3">
      <c r="B140" s="75"/>
      <c r="C140" s="75"/>
      <c r="D140" s="38"/>
    </row>
    <row r="141" spans="2:4" x14ac:dyDescent="0.3">
      <c r="B141" s="75"/>
      <c r="C141" s="75"/>
      <c r="D141" s="38"/>
    </row>
    <row r="142" spans="2:4" x14ac:dyDescent="0.3">
      <c r="B142" s="75"/>
      <c r="C142" s="75"/>
      <c r="D142" s="38"/>
    </row>
    <row r="143" spans="2:4" x14ac:dyDescent="0.3">
      <c r="B143" s="75"/>
      <c r="C143" s="75"/>
      <c r="D143" s="38"/>
    </row>
    <row r="144" spans="2:4" x14ac:dyDescent="0.3">
      <c r="B144" s="75"/>
      <c r="C144" s="75"/>
      <c r="D144" s="38"/>
    </row>
    <row r="145" spans="2:4" x14ac:dyDescent="0.3">
      <c r="B145" s="75"/>
      <c r="C145" s="75"/>
      <c r="D145" s="38"/>
    </row>
    <row r="146" spans="2:4" x14ac:dyDescent="0.3">
      <c r="B146" s="75"/>
      <c r="C146" s="75"/>
      <c r="D146" s="38"/>
    </row>
    <row r="147" spans="2:4" x14ac:dyDescent="0.3">
      <c r="B147" s="75"/>
      <c r="C147" s="75"/>
      <c r="D147" s="38"/>
    </row>
    <row r="148" spans="2:4" x14ac:dyDescent="0.3">
      <c r="B148" s="75"/>
      <c r="C148" s="75"/>
      <c r="D148" s="38"/>
    </row>
    <row r="149" spans="2:4" x14ac:dyDescent="0.3">
      <c r="B149" s="75"/>
      <c r="C149" s="75"/>
      <c r="D149" s="38"/>
    </row>
    <row r="150" spans="2:4" x14ac:dyDescent="0.3">
      <c r="B150" s="75"/>
      <c r="C150" s="75"/>
      <c r="D150" s="38"/>
    </row>
    <row r="151" spans="2:4" x14ac:dyDescent="0.3">
      <c r="B151" s="75"/>
      <c r="C151" s="75"/>
      <c r="D151" s="38"/>
    </row>
    <row r="152" spans="2:4" x14ac:dyDescent="0.3">
      <c r="B152" s="75"/>
      <c r="C152" s="75"/>
      <c r="D152" s="38"/>
    </row>
    <row r="153" spans="2:4" x14ac:dyDescent="0.3">
      <c r="B153" s="75"/>
      <c r="C153" s="75"/>
      <c r="D153" s="38"/>
    </row>
    <row r="154" spans="2:4" x14ac:dyDescent="0.3">
      <c r="B154" s="75"/>
      <c r="C154" s="75"/>
      <c r="D154" s="38"/>
    </row>
    <row r="155" spans="2:4" x14ac:dyDescent="0.3">
      <c r="B155" s="75"/>
      <c r="C155" s="75"/>
      <c r="D155" s="38"/>
    </row>
    <row r="156" spans="2:4" x14ac:dyDescent="0.3">
      <c r="B156" s="75"/>
      <c r="C156" s="75"/>
      <c r="D156" s="38"/>
    </row>
    <row r="157" spans="2:4" x14ac:dyDescent="0.3">
      <c r="B157" s="75"/>
      <c r="C157" s="75"/>
      <c r="D157" s="38"/>
    </row>
    <row r="158" spans="2:4" x14ac:dyDescent="0.3">
      <c r="B158" s="75"/>
      <c r="C158" s="75"/>
      <c r="D158" s="38"/>
    </row>
    <row r="159" spans="2:4" x14ac:dyDescent="0.3">
      <c r="B159" s="75"/>
      <c r="C159" s="75"/>
      <c r="D159" s="38"/>
    </row>
    <row r="160" spans="2:4" x14ac:dyDescent="0.3">
      <c r="B160" s="75"/>
      <c r="C160" s="75"/>
      <c r="D160" s="38"/>
    </row>
    <row r="161" spans="2:4" x14ac:dyDescent="0.3">
      <c r="B161" s="75"/>
      <c r="C161" s="75"/>
      <c r="D161" s="38"/>
    </row>
    <row r="162" spans="2:4" x14ac:dyDescent="0.3">
      <c r="B162" s="75"/>
      <c r="C162" s="75"/>
      <c r="D162" s="38"/>
    </row>
    <row r="163" spans="2:4" x14ac:dyDescent="0.3">
      <c r="B163" s="75"/>
      <c r="C163" s="75"/>
      <c r="D163" s="38"/>
    </row>
    <row r="164" spans="2:4" x14ac:dyDescent="0.3">
      <c r="B164" s="75"/>
      <c r="C164" s="75"/>
      <c r="D164" s="38"/>
    </row>
    <row r="165" spans="2:4" x14ac:dyDescent="0.3">
      <c r="B165" s="75"/>
      <c r="C165" s="75"/>
      <c r="D165" s="38"/>
    </row>
    <row r="166" spans="2:4" x14ac:dyDescent="0.3">
      <c r="B166" s="75"/>
      <c r="C166" s="75"/>
      <c r="D166" s="38"/>
    </row>
    <row r="167" spans="2:4" x14ac:dyDescent="0.3">
      <c r="B167" s="75"/>
      <c r="C167" s="75"/>
      <c r="D167" s="38"/>
    </row>
    <row r="168" spans="2:4" x14ac:dyDescent="0.3">
      <c r="B168" s="75"/>
      <c r="C168" s="75"/>
      <c r="D168" s="38"/>
    </row>
    <row r="169" spans="2:4" x14ac:dyDescent="0.3">
      <c r="B169" s="75"/>
      <c r="C169" s="75"/>
      <c r="D169" s="38"/>
    </row>
    <row r="170" spans="2:4" x14ac:dyDescent="0.3">
      <c r="B170" s="75"/>
      <c r="C170" s="75"/>
      <c r="D170" s="38"/>
    </row>
    <row r="171" spans="2:4" x14ac:dyDescent="0.3">
      <c r="B171" s="75"/>
      <c r="C171" s="75"/>
      <c r="D171" s="38"/>
    </row>
    <row r="172" spans="2:4" x14ac:dyDescent="0.3">
      <c r="B172" s="75"/>
      <c r="C172" s="75"/>
      <c r="D172" s="38"/>
    </row>
    <row r="173" spans="2:4" x14ac:dyDescent="0.3">
      <c r="B173" s="75"/>
      <c r="C173" s="75"/>
      <c r="D173" s="38"/>
    </row>
    <row r="174" spans="2:4" x14ac:dyDescent="0.3">
      <c r="B174" s="75"/>
      <c r="C174" s="75"/>
      <c r="D174" s="38"/>
    </row>
    <row r="175" spans="2:4" x14ac:dyDescent="0.3">
      <c r="B175" s="75"/>
      <c r="C175" s="75"/>
      <c r="D175" s="38"/>
    </row>
    <row r="176" spans="2:4" x14ac:dyDescent="0.3">
      <c r="B176" s="75"/>
      <c r="C176" s="75"/>
      <c r="D176" s="38"/>
    </row>
    <row r="177" spans="2:4" x14ac:dyDescent="0.3">
      <c r="B177" s="75"/>
      <c r="C177" s="75"/>
      <c r="D177" s="38"/>
    </row>
    <row r="178" spans="2:4" x14ac:dyDescent="0.3">
      <c r="B178" s="75"/>
      <c r="C178" s="75"/>
      <c r="D178" s="38"/>
    </row>
    <row r="179" spans="2:4" x14ac:dyDescent="0.3">
      <c r="B179" s="75"/>
      <c r="C179" s="75"/>
      <c r="D179" s="38"/>
    </row>
    <row r="180" spans="2:4" x14ac:dyDescent="0.3">
      <c r="B180" s="75"/>
      <c r="C180" s="75"/>
      <c r="D180" s="38"/>
    </row>
  </sheetData>
  <mergeCells count="7">
    <mergeCell ref="B1:H1"/>
    <mergeCell ref="G27:G28"/>
    <mergeCell ref="B25:D25"/>
    <mergeCell ref="B8:D8"/>
    <mergeCell ref="B30:C30"/>
    <mergeCell ref="C11:C14"/>
    <mergeCell ref="C18:C21"/>
  </mergeCells>
  <phoneticPr fontId="10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5A4D-0F82-469B-8CFB-57275BBF06D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5:P15"/>
  <sheetViews>
    <sheetView workbookViewId="0"/>
  </sheetViews>
  <sheetFormatPr defaultRowHeight="15" x14ac:dyDescent="0.25"/>
  <sheetData>
    <row r="15" spans="14:16" x14ac:dyDescent="0.25">
      <c r="N15" s="49"/>
      <c r="O15" s="49"/>
      <c r="P15" s="4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A13D-0666-42F4-B468-8D7BFBD3F3C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 &amp; B Valuation </vt:lpstr>
      <vt:lpstr>Sheet1</vt:lpstr>
      <vt:lpstr>Jantri Rate</vt:lpstr>
      <vt:lpstr>Sheet2</vt:lpstr>
      <vt:lpstr>'L &amp; B Valuation 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2025-01-24T09:13:23Z</cp:lastPrinted>
  <dcterms:created xsi:type="dcterms:W3CDTF">2014-10-16T12:20:47Z</dcterms:created>
  <dcterms:modified xsi:type="dcterms:W3CDTF">2025-01-24T09:13:55Z</dcterms:modified>
</cp:coreProperties>
</file>