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V11" i="4"/>
  <c r="U14" i="2"/>
  <c r="K4" i="1"/>
  <c r="R19" i="1"/>
  <c r="R18" i="1"/>
  <c r="R17" i="1"/>
  <c r="R16" i="1"/>
  <c r="T27" i="1"/>
  <c r="R25" i="1"/>
  <c r="R31" i="1"/>
  <c r="Q31" i="1"/>
  <c r="Q29" i="1"/>
  <c r="Q28" i="1"/>
  <c r="R12" i="1"/>
  <c r="R8" i="1"/>
  <c r="R9" i="1" s="1"/>
  <c r="R6" i="1"/>
  <c r="R4" i="1"/>
  <c r="R3" i="1"/>
  <c r="R10" i="1" l="1"/>
  <c r="R11" i="1" s="1"/>
  <c r="R13" i="1" s="1"/>
  <c r="R20" i="1" l="1"/>
  <c r="K20" i="1" l="1"/>
  <c r="K16" i="1"/>
  <c r="K22" i="1" s="1"/>
  <c r="K18" i="1" l="1"/>
  <c r="K17" i="1"/>
  <c r="P2" i="1"/>
  <c r="O2" i="1"/>
  <c r="J2" i="1"/>
  <c r="D21" i="1"/>
  <c r="D12" i="1"/>
  <c r="D9" i="1"/>
  <c r="D10" i="1"/>
  <c r="D11" i="1"/>
  <c r="D14" i="1"/>
  <c r="D16" i="1"/>
  <c r="D18" i="1"/>
  <c r="D19" i="1"/>
  <c r="D20" i="1"/>
  <c r="D23" i="1"/>
  <c r="D26" i="1"/>
  <c r="D8" i="1"/>
  <c r="J4" i="1"/>
</calcChain>
</file>

<file path=xl/sharedStrings.xml><?xml version="1.0" encoding="utf-8"?>
<sst xmlns="http://schemas.openxmlformats.org/spreadsheetml/2006/main" count="34" uniqueCount="30">
  <si>
    <t>BU</t>
  </si>
  <si>
    <t>Ground</t>
  </si>
  <si>
    <t>Open Space</t>
  </si>
  <si>
    <t>Balcony</t>
  </si>
  <si>
    <t>1st Floor</t>
  </si>
  <si>
    <t>2nd</t>
  </si>
  <si>
    <t>Balc</t>
  </si>
  <si>
    <t>Carpet</t>
  </si>
  <si>
    <t>Rate</t>
  </si>
  <si>
    <t>FMV</t>
  </si>
  <si>
    <t>RV</t>
  </si>
  <si>
    <t>DV</t>
  </si>
  <si>
    <t>Insurable</t>
  </si>
  <si>
    <t>Rental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</si>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</sst>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43" fontId="0" fillId="0" borderId="0" xfId="1" applyFont="1"/>
    <xf numFmtId="43" fontId="0" fillId="0" borderId="0" xfId="0" applyNumberFormat="1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3" borderId="1" xfId="0" applyFont="1" applyFill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30196</xdr:colOff>
      <xdr:row>38</xdr:row>
      <xdr:rowOff>86747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12596" cy="7325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420775</xdr:colOff>
      <xdr:row>37</xdr:row>
      <xdr:rowOff>162931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3175" cy="7211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487459</xdr:colOff>
      <xdr:row>38</xdr:row>
      <xdr:rowOff>29589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69859" cy="7268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382329</xdr:colOff>
      <xdr:row>38</xdr:row>
      <xdr:rowOff>143905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26329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>
      <selection activeCell="S5" sqref="S5"/>
    </sheetView>
  </sheetViews>
  <sheetFormatPr defaultRowHeight="15" x14ac:dyDescent="0.25"/>
  <cols>
    <col min="11" max="12" width="12.5703125" bestFit="1" customWidth="1"/>
    <col min="17" max="17" width="19.5703125" bestFit="1" customWidth="1"/>
    <col min="18" max="18" width="12.140625" bestFit="1" customWidth="1"/>
    <col min="20" max="20" width="12.5703125" bestFit="1" customWidth="1"/>
  </cols>
  <sheetData>
    <row r="1" spans="1:19" ht="16.5" x14ac:dyDescent="0.3">
      <c r="O1">
        <v>4400000</v>
      </c>
      <c r="Q1" s="4" t="s">
        <v>14</v>
      </c>
      <c r="R1" s="5">
        <v>6400</v>
      </c>
    </row>
    <row r="2" spans="1:19" ht="82.5" x14ac:dyDescent="0.3">
      <c r="H2" t="s">
        <v>7</v>
      </c>
      <c r="I2">
        <v>79.36</v>
      </c>
      <c r="J2">
        <f>I2*10.764</f>
        <v>854.23103999999989</v>
      </c>
      <c r="O2">
        <f>O1/854</f>
        <v>5152.2248243559716</v>
      </c>
      <c r="P2">
        <f>O1/1025</f>
        <v>4292.6829268292686</v>
      </c>
      <c r="Q2" s="6" t="s">
        <v>15</v>
      </c>
      <c r="R2" s="5">
        <v>2000</v>
      </c>
    </row>
    <row r="3" spans="1:19" ht="16.5" x14ac:dyDescent="0.3">
      <c r="Q3" s="4" t="s">
        <v>16</v>
      </c>
      <c r="R3" s="5">
        <f>R1-R2</f>
        <v>4400</v>
      </c>
    </row>
    <row r="4" spans="1:19" ht="16.5" x14ac:dyDescent="0.3">
      <c r="H4" t="s">
        <v>0</v>
      </c>
      <c r="I4">
        <v>95.23</v>
      </c>
      <c r="J4">
        <f>I4*10.764</f>
        <v>1025.0557200000001</v>
      </c>
      <c r="K4">
        <f>J4/J2</f>
        <v>1.199974798387097</v>
      </c>
      <c r="Q4" s="4" t="s">
        <v>17</v>
      </c>
      <c r="R4" s="5">
        <f>R2*1</f>
        <v>2000</v>
      </c>
    </row>
    <row r="5" spans="1:19" ht="16.5" x14ac:dyDescent="0.3">
      <c r="Q5" s="4" t="s">
        <v>18</v>
      </c>
      <c r="R5" s="7">
        <v>7</v>
      </c>
    </row>
    <row r="6" spans="1:19" ht="16.5" x14ac:dyDescent="0.3">
      <c r="Q6" s="4" t="s">
        <v>19</v>
      </c>
      <c r="R6" s="7">
        <f>R7-R5</f>
        <v>53</v>
      </c>
    </row>
    <row r="7" spans="1:19" ht="16.5" x14ac:dyDescent="0.3">
      <c r="Q7" s="4" t="s">
        <v>20</v>
      </c>
      <c r="R7" s="7">
        <v>60</v>
      </c>
    </row>
    <row r="8" spans="1:19" ht="49.5" x14ac:dyDescent="0.3">
      <c r="A8" t="s">
        <v>4</v>
      </c>
      <c r="B8">
        <v>12</v>
      </c>
      <c r="C8">
        <v>11</v>
      </c>
      <c r="D8">
        <f>C8*B8</f>
        <v>132</v>
      </c>
      <c r="Q8" s="6" t="s">
        <v>21</v>
      </c>
      <c r="R8" s="7">
        <f>90*R5/R7</f>
        <v>10.5</v>
      </c>
    </row>
    <row r="9" spans="1:19" ht="16.5" x14ac:dyDescent="0.3">
      <c r="B9">
        <v>13</v>
      </c>
      <c r="C9">
        <v>11</v>
      </c>
      <c r="D9">
        <f t="shared" ref="D9:D26" si="0">C9*B9</f>
        <v>143</v>
      </c>
      <c r="Q9" s="4"/>
      <c r="R9" s="8">
        <f>R8%</f>
        <v>0.105</v>
      </c>
    </row>
    <row r="10" spans="1:19" ht="16.5" x14ac:dyDescent="0.3">
      <c r="B10">
        <v>4</v>
      </c>
      <c r="C10">
        <v>5</v>
      </c>
      <c r="D10">
        <f t="shared" si="0"/>
        <v>20</v>
      </c>
      <c r="Q10" s="4" t="s">
        <v>22</v>
      </c>
      <c r="R10" s="5">
        <f>R4*R9</f>
        <v>210</v>
      </c>
    </row>
    <row r="11" spans="1:19" ht="16.5" x14ac:dyDescent="0.3">
      <c r="B11">
        <v>6</v>
      </c>
      <c r="C11">
        <v>3</v>
      </c>
      <c r="D11">
        <f t="shared" si="0"/>
        <v>18</v>
      </c>
      <c r="Q11" s="4" t="s">
        <v>23</v>
      </c>
      <c r="R11" s="5">
        <f>R4-R10</f>
        <v>1790</v>
      </c>
    </row>
    <row r="12" spans="1:19" ht="16.5" x14ac:dyDescent="0.3">
      <c r="D12" s="1">
        <f>SUM(D8:D11)</f>
        <v>313</v>
      </c>
      <c r="Q12" s="4" t="s">
        <v>16</v>
      </c>
      <c r="R12" s="5">
        <f>R3</f>
        <v>4400</v>
      </c>
    </row>
    <row r="13" spans="1:19" ht="16.5" x14ac:dyDescent="0.3">
      <c r="Q13" s="4" t="s">
        <v>24</v>
      </c>
      <c r="R13" s="5">
        <f>R12+R11</f>
        <v>6190</v>
      </c>
      <c r="S13" s="3">
        <f>R13/1.2</f>
        <v>5158.3333333333339</v>
      </c>
    </row>
    <row r="14" spans="1:19" ht="16.5" x14ac:dyDescent="0.3">
      <c r="A14" t="s">
        <v>1</v>
      </c>
      <c r="B14">
        <v>13.2</v>
      </c>
      <c r="C14">
        <v>30</v>
      </c>
      <c r="D14" s="1">
        <f t="shared" si="0"/>
        <v>396</v>
      </c>
      <c r="J14" t="s">
        <v>7</v>
      </c>
      <c r="K14">
        <v>854</v>
      </c>
      <c r="Q14" s="4"/>
      <c r="R14" s="7"/>
    </row>
    <row r="15" spans="1:19" ht="16.5" x14ac:dyDescent="0.3">
      <c r="J15" t="s">
        <v>8</v>
      </c>
      <c r="K15">
        <v>6200</v>
      </c>
      <c r="Q15" s="9" t="s">
        <v>25</v>
      </c>
      <c r="R15" s="10">
        <v>854</v>
      </c>
    </row>
    <row r="16" spans="1:19" ht="16.5" x14ac:dyDescent="0.3">
      <c r="A16" t="s">
        <v>3</v>
      </c>
      <c r="B16">
        <v>11</v>
      </c>
      <c r="C16">
        <v>4</v>
      </c>
      <c r="D16" s="1">
        <f t="shared" si="0"/>
        <v>44</v>
      </c>
      <c r="J16" t="s">
        <v>9</v>
      </c>
      <c r="K16" s="2">
        <f>K15*K14</f>
        <v>5294800</v>
      </c>
      <c r="Q16" s="9" t="s">
        <v>26</v>
      </c>
      <c r="R16" s="11">
        <f>R13*R15</f>
        <v>5286260</v>
      </c>
    </row>
    <row r="17" spans="1:20" ht="16.5" x14ac:dyDescent="0.3">
      <c r="J17" t="s">
        <v>10</v>
      </c>
      <c r="K17" s="3">
        <f>K16*95%</f>
        <v>5030060</v>
      </c>
      <c r="Q17" s="12" t="s">
        <v>10</v>
      </c>
      <c r="R17" s="13">
        <f>R16*95%</f>
        <v>5021947</v>
      </c>
    </row>
    <row r="18" spans="1:20" ht="16.5" x14ac:dyDescent="0.3">
      <c r="A18" t="s">
        <v>5</v>
      </c>
      <c r="B18">
        <v>12</v>
      </c>
      <c r="C18">
        <v>10</v>
      </c>
      <c r="D18">
        <f t="shared" si="0"/>
        <v>120</v>
      </c>
      <c r="J18" t="s">
        <v>11</v>
      </c>
      <c r="K18" s="3">
        <f>K16*80%</f>
        <v>4235840</v>
      </c>
      <c r="Q18" s="12" t="s">
        <v>11</v>
      </c>
      <c r="R18" s="13">
        <f>R16*80%</f>
        <v>4229008</v>
      </c>
    </row>
    <row r="19" spans="1:20" ht="16.5" x14ac:dyDescent="0.3">
      <c r="B19">
        <v>12</v>
      </c>
      <c r="C19">
        <v>11</v>
      </c>
      <c r="D19">
        <f t="shared" si="0"/>
        <v>132</v>
      </c>
      <c r="Q19" s="12" t="s">
        <v>27</v>
      </c>
      <c r="R19" s="13">
        <f>1025*R2</f>
        <v>2050000</v>
      </c>
    </row>
    <row r="20" spans="1:20" ht="16.5" x14ac:dyDescent="0.3">
      <c r="B20">
        <v>4</v>
      </c>
      <c r="C20">
        <v>5</v>
      </c>
      <c r="D20">
        <f t="shared" si="0"/>
        <v>20</v>
      </c>
      <c r="J20" t="s">
        <v>12</v>
      </c>
      <c r="K20" s="2">
        <f>1025*2000</f>
        <v>2050000</v>
      </c>
      <c r="Q20" s="14" t="s">
        <v>28</v>
      </c>
      <c r="R20" s="13">
        <f>R16*0.025/12</f>
        <v>11013.041666666666</v>
      </c>
    </row>
    <row r="21" spans="1:20" ht="16.5" x14ac:dyDescent="0.3">
      <c r="D21" s="1">
        <f>SUM(D18:D20)</f>
        <v>272</v>
      </c>
      <c r="Q21" s="15" t="s">
        <v>29</v>
      </c>
      <c r="R21" s="16"/>
    </row>
    <row r="22" spans="1:20" x14ac:dyDescent="0.25">
      <c r="J22" t="s">
        <v>13</v>
      </c>
      <c r="K22" s="3">
        <f>K16*0.025/12</f>
        <v>11030.833333333334</v>
      </c>
    </row>
    <row r="23" spans="1:20" x14ac:dyDescent="0.25">
      <c r="A23" t="s">
        <v>6</v>
      </c>
      <c r="B23">
        <v>12</v>
      </c>
      <c r="C23">
        <v>3.3</v>
      </c>
      <c r="D23" s="1">
        <f t="shared" si="0"/>
        <v>39.599999999999994</v>
      </c>
    </row>
    <row r="25" spans="1:20" x14ac:dyDescent="0.25">
      <c r="Q25" s="2">
        <v>31500</v>
      </c>
      <c r="R25" s="17">
        <f>Q25/10.764</f>
        <v>2926.4214046822744</v>
      </c>
      <c r="T25" s="2">
        <v>1025</v>
      </c>
    </row>
    <row r="26" spans="1:20" x14ac:dyDescent="0.25">
      <c r="A26" t="s">
        <v>2</v>
      </c>
      <c r="B26">
        <v>32.799999999999997</v>
      </c>
      <c r="C26">
        <v>4</v>
      </c>
      <c r="D26" s="1">
        <f t="shared" si="0"/>
        <v>131.19999999999999</v>
      </c>
      <c r="Q26" s="2">
        <v>7900</v>
      </c>
      <c r="R26" s="17"/>
      <c r="T26" s="2">
        <v>2773</v>
      </c>
    </row>
    <row r="27" spans="1:20" x14ac:dyDescent="0.25">
      <c r="Q27" s="2"/>
      <c r="R27" s="17"/>
      <c r="T27" s="2">
        <f>T26*T25</f>
        <v>2842325</v>
      </c>
    </row>
    <row r="28" spans="1:20" x14ac:dyDescent="0.25">
      <c r="Q28" s="2">
        <f>Q25-Q26</f>
        <v>23600</v>
      </c>
      <c r="R28" s="17"/>
      <c r="T28" s="2"/>
    </row>
    <row r="29" spans="1:20" x14ac:dyDescent="0.25">
      <c r="Q29" s="2">
        <f>Q28*93%</f>
        <v>21948</v>
      </c>
      <c r="R29" s="17"/>
    </row>
    <row r="30" spans="1:20" x14ac:dyDescent="0.25">
      <c r="Q30" s="2"/>
      <c r="R30" s="17"/>
    </row>
    <row r="31" spans="1:20" x14ac:dyDescent="0.25">
      <c r="Q31" s="2">
        <f>Q29+Q26</f>
        <v>29848</v>
      </c>
      <c r="R31" s="17">
        <f>Q31/10.764</f>
        <v>2772.9468599033817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13:U14"/>
  <sheetViews>
    <sheetView workbookViewId="0">
      <selection activeCell="U15" sqref="U15"/>
    </sheetView>
  </sheetViews>
  <sheetFormatPr defaultRowHeight="15" x14ac:dyDescent="0.25"/>
  <sheetData>
    <row r="13" spans="21:21" x14ac:dyDescent="0.25">
      <c r="U13">
        <v>5833</v>
      </c>
    </row>
    <row r="14" spans="21:21" x14ac:dyDescent="0.25">
      <c r="U14">
        <f>U13*1.2</f>
        <v>6999.5999999999995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0:V11"/>
  <sheetViews>
    <sheetView workbookViewId="0">
      <selection activeCell="V12" sqref="V12"/>
    </sheetView>
  </sheetViews>
  <sheetFormatPr defaultRowHeight="15" x14ac:dyDescent="0.25"/>
  <sheetData>
    <row r="10" spans="22:22" x14ac:dyDescent="0.25">
      <c r="V10">
        <v>4583</v>
      </c>
    </row>
    <row r="11" spans="22:22" x14ac:dyDescent="0.25">
      <c r="V11">
        <f>V10*1.2</f>
        <v>5499.5999999999995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2025-01-20T12:39:11Z</dcterms:modified>
</cp:coreProperties>
</file>