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mahavir\"/>
    </mc:Choice>
  </mc:AlternateContent>
  <xr:revisionPtr revIDLastSave="0" documentId="13_ncr:1_{4C2639A6-A0AD-4E7A-9D8B-F732191EC271}" xr6:coauthVersionLast="47" xr6:coauthVersionMax="47" xr10:uidLastSave="{00000000-0000-0000-0000-000000000000}"/>
  <bookViews>
    <workbookView xWindow="3420" yWindow="15" windowWidth="14025" windowHeight="15465" firstSheet="3" activeTab="4" xr2:uid="{00000000-000D-0000-FFFF-FFFF00000000}"/>
  </bookViews>
  <sheets>
    <sheet name="Summary" sheetId="1" r:id="rId1"/>
    <sheet name="Land, approval &amp; marketing cost" sheetId="2" r:id="rId2"/>
    <sheet name="Construction area summary" sheetId="3" r:id="rId3"/>
    <sheet name="Podium Area" sheetId="8" r:id="rId4"/>
    <sheet name="BUILD B" sheetId="4" r:id="rId5"/>
    <sheet name="BUILD C" sheetId="5" r:id="rId6"/>
    <sheet name="BUILD D" sheetId="6" r:id="rId7"/>
    <sheet name="BUILD F" sheetId="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C11" i="3" l="1"/>
  <c r="B11" i="3"/>
  <c r="C8" i="1"/>
  <c r="U16" i="2"/>
  <c r="U12" i="2"/>
  <c r="U11" i="2"/>
  <c r="S16" i="2"/>
  <c r="R16" i="2"/>
  <c r="W10" i="2"/>
  <c r="B4" i="8"/>
  <c r="B3" i="8"/>
  <c r="D23" i="7"/>
  <c r="F23" i="7"/>
  <c r="G23" i="7"/>
  <c r="H23" i="7"/>
  <c r="J23" i="7"/>
  <c r="D23" i="6"/>
  <c r="F23" i="6"/>
  <c r="G23" i="6"/>
  <c r="H23" i="6"/>
  <c r="J23" i="6"/>
  <c r="J23" i="4"/>
  <c r="H23" i="4"/>
  <c r="G23" i="4"/>
  <c r="F23" i="4"/>
  <c r="D23" i="4"/>
  <c r="K22" i="5"/>
  <c r="J22" i="5"/>
  <c r="H22" i="5"/>
  <c r="G22" i="5"/>
  <c r="F22" i="5"/>
  <c r="D22" i="5"/>
  <c r="E22" i="7"/>
  <c r="K22" i="7" s="1"/>
  <c r="L22" i="7" s="1"/>
  <c r="I21" i="7"/>
  <c r="E21" i="7"/>
  <c r="I20" i="7"/>
  <c r="E20" i="7"/>
  <c r="I19" i="7"/>
  <c r="E19" i="7"/>
  <c r="I18" i="7"/>
  <c r="E18" i="7"/>
  <c r="I17" i="7"/>
  <c r="E17" i="7"/>
  <c r="K17" i="7" s="1"/>
  <c r="L17" i="7" s="1"/>
  <c r="I16" i="7"/>
  <c r="E16" i="7"/>
  <c r="I15" i="7"/>
  <c r="E15" i="7"/>
  <c r="K15" i="7" s="1"/>
  <c r="L15" i="7" s="1"/>
  <c r="I14" i="7"/>
  <c r="E14" i="7"/>
  <c r="I13" i="7"/>
  <c r="E13" i="7"/>
  <c r="K13" i="7" s="1"/>
  <c r="L13" i="7" s="1"/>
  <c r="I12" i="7"/>
  <c r="K12" i="7" s="1"/>
  <c r="L12" i="7" s="1"/>
  <c r="E12" i="7"/>
  <c r="I11" i="7"/>
  <c r="E11" i="7"/>
  <c r="I10" i="7"/>
  <c r="E10" i="7"/>
  <c r="I9" i="7"/>
  <c r="E9" i="7"/>
  <c r="I8" i="7"/>
  <c r="E8" i="7"/>
  <c r="I7" i="7"/>
  <c r="E7" i="7"/>
  <c r="K6" i="7"/>
  <c r="L6" i="7" s="1"/>
  <c r="K5" i="7"/>
  <c r="L5" i="7" s="1"/>
  <c r="C4" i="7"/>
  <c r="K4" i="7" s="1"/>
  <c r="E22" i="6"/>
  <c r="K22" i="6" s="1"/>
  <c r="L22" i="6" s="1"/>
  <c r="I21" i="6"/>
  <c r="E21" i="6"/>
  <c r="I20" i="6"/>
  <c r="E20" i="6"/>
  <c r="K20" i="6" s="1"/>
  <c r="L20" i="6" s="1"/>
  <c r="I19" i="6"/>
  <c r="E19" i="6"/>
  <c r="I18" i="6"/>
  <c r="E18" i="6"/>
  <c r="K18" i="6" s="1"/>
  <c r="L18" i="6" s="1"/>
  <c r="I17" i="6"/>
  <c r="K17" i="6" s="1"/>
  <c r="L17" i="6" s="1"/>
  <c r="E17" i="6"/>
  <c r="I16" i="6"/>
  <c r="E16" i="6"/>
  <c r="I15" i="6"/>
  <c r="E15" i="6"/>
  <c r="I14" i="6"/>
  <c r="E14" i="6"/>
  <c r="I13" i="6"/>
  <c r="E13" i="6"/>
  <c r="I12" i="6"/>
  <c r="E12" i="6"/>
  <c r="K12" i="6" s="1"/>
  <c r="L12" i="6" s="1"/>
  <c r="I11" i="6"/>
  <c r="E11" i="6"/>
  <c r="I10" i="6"/>
  <c r="E10" i="6"/>
  <c r="I9" i="6"/>
  <c r="E9" i="6"/>
  <c r="I8" i="6"/>
  <c r="E8" i="6"/>
  <c r="I7" i="6"/>
  <c r="E7" i="6"/>
  <c r="K6" i="6"/>
  <c r="L6" i="6" s="1"/>
  <c r="K5" i="6"/>
  <c r="L5" i="6" s="1"/>
  <c r="C4" i="6"/>
  <c r="C23" i="6" s="1"/>
  <c r="E21" i="5"/>
  <c r="L21" i="5" s="1"/>
  <c r="M21" i="5" s="1"/>
  <c r="I20" i="5"/>
  <c r="E20" i="5"/>
  <c r="L20" i="5" s="1"/>
  <c r="M20" i="5" s="1"/>
  <c r="I19" i="5"/>
  <c r="E19" i="5"/>
  <c r="I18" i="5"/>
  <c r="E18" i="5"/>
  <c r="I17" i="5"/>
  <c r="E17" i="5"/>
  <c r="I16" i="5"/>
  <c r="E16" i="5"/>
  <c r="L16" i="5" s="1"/>
  <c r="M16" i="5" s="1"/>
  <c r="I15" i="5"/>
  <c r="E15" i="5"/>
  <c r="I14" i="5"/>
  <c r="E14" i="5"/>
  <c r="I13" i="5"/>
  <c r="E13" i="5"/>
  <c r="I12" i="5"/>
  <c r="E12" i="5"/>
  <c r="L12" i="5" s="1"/>
  <c r="M12" i="5" s="1"/>
  <c r="I11" i="5"/>
  <c r="E11" i="5"/>
  <c r="I10" i="5"/>
  <c r="E10" i="5"/>
  <c r="I9" i="5"/>
  <c r="E9" i="5"/>
  <c r="I8" i="5"/>
  <c r="E8" i="5"/>
  <c r="L8" i="5" s="1"/>
  <c r="M8" i="5" s="1"/>
  <c r="I7" i="5"/>
  <c r="E7" i="5"/>
  <c r="I6" i="5"/>
  <c r="E6" i="5"/>
  <c r="L5" i="5"/>
  <c r="M5" i="5" s="1"/>
  <c r="L4" i="5"/>
  <c r="M4" i="5" s="1"/>
  <c r="C3" i="5"/>
  <c r="L3" i="5" s="1"/>
  <c r="E22" i="4"/>
  <c r="K22" i="4" s="1"/>
  <c r="L22" i="4" s="1"/>
  <c r="I21" i="4"/>
  <c r="E21" i="4"/>
  <c r="I20" i="4"/>
  <c r="E20" i="4"/>
  <c r="I19" i="4"/>
  <c r="E19" i="4"/>
  <c r="I18" i="4"/>
  <c r="E18" i="4"/>
  <c r="K17" i="4"/>
  <c r="L17" i="4" s="1"/>
  <c r="I17" i="4"/>
  <c r="E17" i="4"/>
  <c r="I16" i="4"/>
  <c r="E16" i="4"/>
  <c r="I15" i="4"/>
  <c r="E15" i="4"/>
  <c r="I14" i="4"/>
  <c r="E14" i="4"/>
  <c r="I13" i="4"/>
  <c r="E13" i="4"/>
  <c r="I12" i="4"/>
  <c r="E12" i="4"/>
  <c r="I11" i="4"/>
  <c r="E11" i="4"/>
  <c r="K11" i="4" s="1"/>
  <c r="L11" i="4" s="1"/>
  <c r="I10" i="4"/>
  <c r="E10" i="4"/>
  <c r="I9" i="4"/>
  <c r="E9" i="4"/>
  <c r="K9" i="4" s="1"/>
  <c r="L9" i="4" s="1"/>
  <c r="I8" i="4"/>
  <c r="I23" i="4" s="1"/>
  <c r="E8" i="4"/>
  <c r="E23" i="4" s="1"/>
  <c r="I7" i="4"/>
  <c r="E7" i="4"/>
  <c r="K6" i="4"/>
  <c r="L6" i="4" s="1"/>
  <c r="K5" i="4"/>
  <c r="L5" i="4" s="1"/>
  <c r="C4" i="4"/>
  <c r="C23" i="4" s="1"/>
  <c r="K10" i="4" l="1"/>
  <c r="L10" i="4" s="1"/>
  <c r="K16" i="4"/>
  <c r="L16" i="4" s="1"/>
  <c r="K18" i="4"/>
  <c r="L18" i="4" s="1"/>
  <c r="K20" i="4"/>
  <c r="L20" i="4" s="1"/>
  <c r="I22" i="5"/>
  <c r="L10" i="5"/>
  <c r="M10" i="5" s="1"/>
  <c r="L18" i="5"/>
  <c r="M18" i="5" s="1"/>
  <c r="I23" i="7"/>
  <c r="I23" i="6"/>
  <c r="K8" i="4"/>
  <c r="L8" i="4" s="1"/>
  <c r="K12" i="4"/>
  <c r="L12" i="4" s="1"/>
  <c r="K19" i="4"/>
  <c r="L19" i="4" s="1"/>
  <c r="K21" i="4"/>
  <c r="L21" i="4" s="1"/>
  <c r="E22" i="5"/>
  <c r="E23" i="6"/>
  <c r="K15" i="6"/>
  <c r="L15" i="6" s="1"/>
  <c r="K19" i="6"/>
  <c r="L19" i="6" s="1"/>
  <c r="K21" i="6"/>
  <c r="L21" i="6" s="1"/>
  <c r="K11" i="7"/>
  <c r="L11" i="7" s="1"/>
  <c r="K18" i="7"/>
  <c r="L18" i="7" s="1"/>
  <c r="K19" i="7"/>
  <c r="L19" i="7" s="1"/>
  <c r="K10" i="7"/>
  <c r="L10" i="7" s="1"/>
  <c r="K16" i="7"/>
  <c r="L16" i="7" s="1"/>
  <c r="K9" i="7"/>
  <c r="L9" i="7" s="1"/>
  <c r="K21" i="7"/>
  <c r="L21" i="7" s="1"/>
  <c r="C23" i="7"/>
  <c r="E23" i="7"/>
  <c r="K8" i="7"/>
  <c r="L8" i="7" s="1"/>
  <c r="K14" i="7"/>
  <c r="L14" i="7" s="1"/>
  <c r="K7" i="7"/>
  <c r="L7" i="7" s="1"/>
  <c r="K20" i="7"/>
  <c r="L20" i="7" s="1"/>
  <c r="K16" i="6"/>
  <c r="L16" i="6" s="1"/>
  <c r="K7" i="6"/>
  <c r="K11" i="6"/>
  <c r="L11" i="6" s="1"/>
  <c r="K9" i="6"/>
  <c r="L9" i="6" s="1"/>
  <c r="K13" i="6"/>
  <c r="L13" i="6" s="1"/>
  <c r="K10" i="6"/>
  <c r="L10" i="6" s="1"/>
  <c r="K14" i="6"/>
  <c r="L14" i="6" s="1"/>
  <c r="L15" i="5"/>
  <c r="M15" i="5" s="1"/>
  <c r="L9" i="5"/>
  <c r="M9" i="5" s="1"/>
  <c r="L17" i="5"/>
  <c r="M17" i="5" s="1"/>
  <c r="L6" i="5"/>
  <c r="M6" i="5" s="1"/>
  <c r="L14" i="5"/>
  <c r="M14" i="5" s="1"/>
  <c r="C22" i="5"/>
  <c r="L11" i="5"/>
  <c r="M11" i="5" s="1"/>
  <c r="L19" i="5"/>
  <c r="M19" i="5" s="1"/>
  <c r="L13" i="5"/>
  <c r="M13" i="5" s="1"/>
  <c r="K13" i="4"/>
  <c r="L13" i="4" s="1"/>
  <c r="K15" i="4"/>
  <c r="L15" i="4" s="1"/>
  <c r="K7" i="4"/>
  <c r="K14" i="4"/>
  <c r="L14" i="4" s="1"/>
  <c r="L4" i="7"/>
  <c r="K4" i="4"/>
  <c r="L7" i="6"/>
  <c r="K4" i="6"/>
  <c r="K8" i="6"/>
  <c r="L8" i="6" s="1"/>
  <c r="L7" i="5"/>
  <c r="M7" i="5" s="1"/>
  <c r="M3" i="5"/>
  <c r="B2" i="8" l="1"/>
  <c r="B5" i="8" s="1"/>
  <c r="C2" i="3" s="1"/>
  <c r="C6" i="3" s="1"/>
  <c r="C8" i="3" s="1"/>
  <c r="K23" i="4"/>
  <c r="B2" i="3" s="1"/>
  <c r="L23" i="7"/>
  <c r="K23" i="7"/>
  <c r="B5" i="3" s="1"/>
  <c r="K23" i="6"/>
  <c r="B4" i="3" s="1"/>
  <c r="M22" i="5"/>
  <c r="L22" i="5"/>
  <c r="B3" i="3" s="1"/>
  <c r="L7" i="4"/>
  <c r="L4" i="4"/>
  <c r="L23" i="4" s="1"/>
  <c r="L4" i="6"/>
  <c r="L23" i="6" s="1"/>
  <c r="C9" i="3" l="1"/>
  <c r="C4" i="1"/>
  <c r="B4" i="1" s="1"/>
  <c r="B6" i="3"/>
  <c r="B8" i="3" s="1"/>
  <c r="C3" i="1" s="1"/>
  <c r="K32" i="2"/>
  <c r="K30" i="2"/>
  <c r="I30" i="2"/>
  <c r="J29" i="2"/>
  <c r="J28" i="2"/>
  <c r="J27" i="2"/>
  <c r="J26" i="2"/>
  <c r="J25" i="2"/>
  <c r="J24" i="2"/>
  <c r="J23" i="2"/>
  <c r="J22" i="2"/>
  <c r="J30" i="2" s="1"/>
  <c r="J20" i="2"/>
  <c r="C10" i="1" l="1"/>
  <c r="C7" i="1"/>
  <c r="C6" i="1"/>
  <c r="B6" i="1"/>
  <c r="B9" i="3"/>
  <c r="M15" i="2"/>
  <c r="M16" i="2" s="1"/>
  <c r="C5" i="1" s="1"/>
  <c r="B5" i="1" s="1"/>
  <c r="E6" i="2"/>
  <c r="C2" i="1" s="1"/>
  <c r="B8" i="1"/>
  <c r="B9" i="1"/>
  <c r="B2" i="1" l="1"/>
  <c r="C11" i="1"/>
  <c r="B10" i="1"/>
  <c r="B7" i="1"/>
  <c r="B3" i="1"/>
  <c r="B11" i="1" l="1"/>
  <c r="D6" i="1" s="1"/>
  <c r="D4" i="1" l="1"/>
  <c r="D7" i="1"/>
  <c r="D10" i="1"/>
  <c r="D2" i="1"/>
  <c r="D3" i="1"/>
  <c r="D8" i="1"/>
  <c r="D9" i="1"/>
  <c r="D5" i="1"/>
  <c r="D11" i="1" l="1"/>
</calcChain>
</file>

<file path=xl/sharedStrings.xml><?xml version="1.0" encoding="utf-8"?>
<sst xmlns="http://schemas.openxmlformats.org/spreadsheetml/2006/main" count="221" uniqueCount="116">
  <si>
    <t>Project expenses</t>
  </si>
  <si>
    <r>
      <t>Total 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</si>
  <si>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r>
      <t xml:space="preserve">Total in </t>
    </r>
    <r>
      <rPr>
        <b/>
        <sz val="11"/>
        <rFont val="Rupee Foradian"/>
        <family val="2"/>
      </rPr>
      <t>`</t>
    </r>
  </si>
  <si>
    <t>Construction Cost of Building</t>
  </si>
  <si>
    <t>Interest Cost</t>
  </si>
  <si>
    <t>Contingency Cost</t>
  </si>
  <si>
    <t xml:space="preserve">Total Cost </t>
  </si>
  <si>
    <t>Land Cost</t>
  </si>
  <si>
    <t>Approval Cost</t>
  </si>
  <si>
    <t>Professional Charges</t>
  </si>
  <si>
    <t>Admin Expenses</t>
  </si>
  <si>
    <t>Marketing Cost</t>
  </si>
  <si>
    <t>Land Cost Description</t>
  </si>
  <si>
    <t>Sr. No.</t>
  </si>
  <si>
    <t>Date</t>
  </si>
  <si>
    <t>Document Name</t>
  </si>
  <si>
    <t>Description</t>
  </si>
  <si>
    <t>Total Cost</t>
  </si>
  <si>
    <t>Purchase Cost</t>
  </si>
  <si>
    <t>Stamp Duty</t>
  </si>
  <si>
    <t>Reg. Fees</t>
  </si>
  <si>
    <t>Total</t>
  </si>
  <si>
    <t>Sale Deed</t>
  </si>
  <si>
    <t>Area</t>
  </si>
  <si>
    <t>Rate</t>
  </si>
  <si>
    <t>%</t>
  </si>
  <si>
    <t>Charge</t>
  </si>
  <si>
    <t>Amount</t>
  </si>
  <si>
    <t>Scrutiny Fees (Bandhkaam Parwanagi Shulk)</t>
  </si>
  <si>
    <t>Scrutiny Fees (Bandhkaam Chaan Shulk)</t>
  </si>
  <si>
    <t xml:space="preserve">Upkar (Labour Cess) </t>
  </si>
  <si>
    <t>Development Charge - Comm</t>
  </si>
  <si>
    <t>Development Charge - Res</t>
  </si>
  <si>
    <t>Development Charge - Land</t>
  </si>
  <si>
    <t>Ancillary - Res</t>
  </si>
  <si>
    <t>Ancillary - Comm</t>
  </si>
  <si>
    <t>Security Deposit - Res</t>
  </si>
  <si>
    <t>Security Deposit - Comm</t>
  </si>
  <si>
    <t>Premium FSI</t>
  </si>
  <si>
    <t>TDR FSI</t>
  </si>
  <si>
    <t>TOTAL</t>
  </si>
  <si>
    <t>Area In Sq. Mtrs.</t>
  </si>
  <si>
    <t>Building No</t>
  </si>
  <si>
    <t>Comm BUA</t>
  </si>
  <si>
    <t>Res BUA</t>
  </si>
  <si>
    <t>Total BUA</t>
  </si>
  <si>
    <t>A</t>
  </si>
  <si>
    <t xml:space="preserve">B </t>
  </si>
  <si>
    <t>C</t>
  </si>
  <si>
    <t>D</t>
  </si>
  <si>
    <t>E</t>
  </si>
  <si>
    <t>F</t>
  </si>
  <si>
    <t>G</t>
  </si>
  <si>
    <t>H</t>
  </si>
  <si>
    <t>PARKING ETC</t>
  </si>
  <si>
    <t>Prop. Approval Cost</t>
  </si>
  <si>
    <t>Building No.</t>
  </si>
  <si>
    <t>B</t>
  </si>
  <si>
    <t>CONSTRUCTION BUILT UP AREA OF PROJECT MAHAAVIR LABDHI</t>
  </si>
  <si>
    <t>FLOOR</t>
  </si>
  <si>
    <t>BUILT UP</t>
  </si>
  <si>
    <t>STAIRCASE</t>
  </si>
  <si>
    <t>LIFT</t>
  </si>
  <si>
    <t>LOBBY</t>
  </si>
  <si>
    <t>Refuge</t>
  </si>
  <si>
    <t>BUILDING STILT</t>
  </si>
  <si>
    <t>Chhaja &amp; Balcony</t>
  </si>
  <si>
    <t>OHT,  LMR</t>
  </si>
  <si>
    <t>TOTAL BUA SQ.MT</t>
  </si>
  <si>
    <t>TOTAL SQ.FT</t>
  </si>
  <si>
    <t>GROUND</t>
  </si>
  <si>
    <t>1 ST FLOOR</t>
  </si>
  <si>
    <t>2 ND FLOOR</t>
  </si>
  <si>
    <t>3rd FLOOR</t>
  </si>
  <si>
    <t>4th FLOOR</t>
  </si>
  <si>
    <t>5th FLOOR</t>
  </si>
  <si>
    <t>6TH FLOOR</t>
  </si>
  <si>
    <t>7TH FLOOR</t>
  </si>
  <si>
    <t>8TH FLOOR REFUGE</t>
  </si>
  <si>
    <t>9TH FLOOR</t>
  </si>
  <si>
    <t>10TH FLOOR</t>
  </si>
  <si>
    <t>11TH FLOOR</t>
  </si>
  <si>
    <t>12TH FLOOR</t>
  </si>
  <si>
    <t>13TH FLOOR REFUGE</t>
  </si>
  <si>
    <t>14TH FLOOR</t>
  </si>
  <si>
    <t>15TH FLOOR</t>
  </si>
  <si>
    <t>16TH FLOOR</t>
  </si>
  <si>
    <t>17TH FLOOR</t>
  </si>
  <si>
    <t>TERRACE</t>
  </si>
  <si>
    <t>TOTAL B     (B)</t>
  </si>
  <si>
    <t>BALCONY</t>
  </si>
  <si>
    <t xml:space="preserve"> Building Construction Area in Sq. M.</t>
  </si>
  <si>
    <t>Podium Construction area in Sq. M.</t>
  </si>
  <si>
    <t>Sr.</t>
  </si>
  <si>
    <t>Ground Floor</t>
  </si>
  <si>
    <t>1st Floor</t>
  </si>
  <si>
    <t>2nd Floor</t>
  </si>
  <si>
    <t>Construction Area in Sq. M.</t>
  </si>
  <si>
    <t>Podium Construction Cost</t>
  </si>
  <si>
    <t>Details of Bookings/Sales in the Project</t>
  </si>
  <si>
    <t>Status</t>
  </si>
  <si>
    <t>Units</t>
  </si>
  <si>
    <t>Rate per Sq. ft.</t>
  </si>
  <si>
    <t>Sale Value in Rs. Cr.</t>
  </si>
  <si>
    <t>Received</t>
  </si>
  <si>
    <t>Receivable</t>
  </si>
  <si>
    <t>Sold</t>
  </si>
  <si>
    <t>Residential</t>
  </si>
  <si>
    <t>Shop &amp; Offices</t>
  </si>
  <si>
    <t>Unsold</t>
  </si>
  <si>
    <t>Shop</t>
  </si>
  <si>
    <t>b</t>
  </si>
  <si>
    <t>c</t>
  </si>
  <si>
    <t>d</t>
  </si>
  <si>
    <t>f</t>
  </si>
  <si>
    <t>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</si>
</sst>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_(* #,##0_);_(* \(#,##0\);_(* &quot;-&quot;??_);_(@_)"/>
    <numFmt numFmtId="167" formatCode="0.0%"/>
    <numFmt numFmtId="168" formatCode="_(* #,##0.00_);_(* \(#,##0.00\);_(* \-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sz val="11"/>
      <name val="Arial Narrow"/>
      <family val="2"/>
    </font>
    <font>
      <b/>
      <sz val="12"/>
      <color indexed="8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0" fontId="12" fillId="0" borderId="0"/>
    <xf numFmtId="9" fontId="1" fillId="0" borderId="0" applyFont="0" applyFill="0" applyBorder="0" applyAlignment="0" applyProtection="0"/>
    <xf numFmtId="168" fontId="12" fillId="0" borderId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</cellStyleXfs>
  <cellXfs count="1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43" fontId="6" fillId="2" borderId="4" xfId="0" applyNumberFormat="1" applyFont="1" applyFill="1" applyBorder="1" applyAlignment="1">
      <alignment horizontal="right" wrapText="1"/>
    </xf>
    <xf numFmtId="43" fontId="6" fillId="2" borderId="6" xfId="0" applyNumberFormat="1" applyFont="1" applyFill="1" applyBorder="1" applyAlignment="1">
      <alignment horizontal="right" wrapText="1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2" borderId="7" xfId="0" applyFont="1" applyFill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wrapText="1"/>
    </xf>
    <xf numFmtId="165" fontId="3" fillId="0" borderId="7" xfId="0" applyNumberFormat="1" applyFont="1" applyBorder="1" applyAlignment="1">
      <alignment horizontal="left" wrapText="1"/>
    </xf>
    <xf numFmtId="43" fontId="3" fillId="0" borderId="4" xfId="0" applyNumberFormat="1" applyFont="1" applyBorder="1" applyAlignment="1">
      <alignment horizontal="right" wrapText="1"/>
    </xf>
    <xf numFmtId="43" fontId="3" fillId="0" borderId="6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center" vertical="center" wrapText="1"/>
    </xf>
    <xf numFmtId="43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43" fontId="6" fillId="2" borderId="4" xfId="0" applyNumberFormat="1" applyFont="1" applyFill="1" applyBorder="1"/>
    <xf numFmtId="0" fontId="3" fillId="0" borderId="4" xfId="0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166" fontId="6" fillId="0" borderId="4" xfId="1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0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0" fillId="0" borderId="0" xfId="1" applyFont="1"/>
    <xf numFmtId="164" fontId="3" fillId="0" borderId="4" xfId="1" applyFont="1" applyBorder="1" applyAlignment="1">
      <alignment horizontal="center" vertical="center"/>
    </xf>
    <xf numFmtId="164" fontId="6" fillId="0" borderId="4" xfId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166" fontId="6" fillId="0" borderId="4" xfId="1" applyNumberFormat="1" applyFont="1" applyBorder="1" applyAlignment="1">
      <alignment horizontal="center" vertical="center" wrapText="1"/>
    </xf>
    <xf numFmtId="166" fontId="0" fillId="0" borderId="0" xfId="0" applyNumberFormat="1"/>
    <xf numFmtId="164" fontId="0" fillId="0" borderId="0" xfId="0" applyNumberFormat="1"/>
    <xf numFmtId="2" fontId="0" fillId="0" borderId="0" xfId="0" applyNumberFormat="1"/>
    <xf numFmtId="14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18" xfId="0" applyNumberFormat="1" applyFont="1" applyFill="1" applyBorder="1" applyAlignment="1" applyProtection="1">
      <alignment horizontal="center" vertical="center"/>
      <protection locked="0"/>
    </xf>
    <xf numFmtId="2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19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10" fillId="2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1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6" borderId="18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18" xfId="0" applyNumberFormat="1" applyFont="1" applyFill="1" applyBorder="1" applyAlignment="1" applyProtection="1">
      <alignment horizontal="center" vertical="center"/>
      <protection locked="0"/>
    </xf>
    <xf numFmtId="1" fontId="9" fillId="5" borderId="19" xfId="0" applyNumberFormat="1" applyFont="1" applyFill="1" applyBorder="1" applyAlignment="1" applyProtection="1">
      <alignment horizontal="center" vertical="center"/>
      <protection locked="0"/>
    </xf>
    <xf numFmtId="2" fontId="0" fillId="5" borderId="0" xfId="0" applyNumberFormat="1" applyFill="1"/>
    <xf numFmtId="2" fontId="0" fillId="2" borderId="0" xfId="0" applyNumberFormat="1" applyFill="1"/>
    <xf numFmtId="2" fontId="9" fillId="2" borderId="18" xfId="0" applyNumberFormat="1" applyFont="1" applyFill="1" applyBorder="1" applyAlignment="1">
      <alignment horizontal="center" vertical="center"/>
    </xf>
    <xf numFmtId="2" fontId="9" fillId="7" borderId="18" xfId="0" applyNumberFormat="1" applyFont="1" applyFill="1" applyBorder="1" applyAlignment="1" applyProtection="1">
      <alignment horizontal="center" vertical="center"/>
      <protection locked="0"/>
    </xf>
    <xf numFmtId="2" fontId="10" fillId="7" borderId="4" xfId="0" applyNumberFormat="1" applyFont="1" applyFill="1" applyBorder="1" applyAlignment="1" applyProtection="1">
      <alignment horizontal="center" vertical="center"/>
      <protection locked="0"/>
    </xf>
    <xf numFmtId="1" fontId="9" fillId="7" borderId="19" xfId="0" applyNumberFormat="1" applyFont="1" applyFill="1" applyBorder="1" applyAlignment="1" applyProtection="1">
      <alignment horizontal="center" vertical="center"/>
      <protection locked="0"/>
    </xf>
    <xf numFmtId="2" fontId="0" fillId="7" borderId="0" xfId="0" applyNumberFormat="1" applyFill="1"/>
    <xf numFmtId="2" fontId="9" fillId="7" borderId="18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9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1" applyFont="1"/>
    <xf numFmtId="0" fontId="6" fillId="0" borderId="4" xfId="0" applyFont="1" applyBorder="1"/>
    <xf numFmtId="164" fontId="6" fillId="0" borderId="4" xfId="1" applyFont="1" applyBorder="1"/>
    <xf numFmtId="0" fontId="3" fillId="0" borderId="4" xfId="0" applyFont="1" applyBorder="1"/>
    <xf numFmtId="164" fontId="3" fillId="0" borderId="4" xfId="1" applyFont="1" applyBorder="1"/>
    <xf numFmtId="0" fontId="2" fillId="0" borderId="4" xfId="0" applyFont="1" applyBorder="1"/>
    <xf numFmtId="43" fontId="2" fillId="0" borderId="4" xfId="3" applyFont="1" applyBorder="1"/>
    <xf numFmtId="0" fontId="0" fillId="0" borderId="4" xfId="0" applyBorder="1"/>
    <xf numFmtId="43" fontId="0" fillId="0" borderId="4" xfId="3" applyFont="1" applyBorder="1"/>
    <xf numFmtId="164" fontId="0" fillId="0" borderId="4" xfId="0" applyNumberFormat="1" applyBorder="1"/>
    <xf numFmtId="43" fontId="0" fillId="0" borderId="4" xfId="0" applyNumberFormat="1" applyBorder="1"/>
    <xf numFmtId="10" fontId="7" fillId="2" borderId="4" xfId="2" applyNumberFormat="1" applyFont="1" applyFill="1" applyBorder="1" applyAlignment="1">
      <alignment horizontal="right"/>
    </xf>
    <xf numFmtId="10" fontId="7" fillId="0" borderId="4" xfId="2" applyNumberFormat="1" applyFont="1" applyBorder="1" applyAlignment="1">
      <alignment horizontal="right"/>
    </xf>
    <xf numFmtId="164" fontId="5" fillId="0" borderId="4" xfId="15" applyNumberFormat="1" applyFont="1" applyFill="1" applyBorder="1" applyAlignment="1">
      <alignment horizontal="center" vertical="center" wrapText="1"/>
    </xf>
    <xf numFmtId="17" fontId="8" fillId="0" borderId="4" xfId="15" applyNumberFormat="1" applyFont="1" applyFill="1" applyBorder="1" applyAlignment="1">
      <alignment horizontal="center" vertical="center" wrapText="1"/>
    </xf>
    <xf numFmtId="1" fontId="8" fillId="0" borderId="4" xfId="15" applyNumberFormat="1" applyFont="1" applyFill="1" applyBorder="1" applyAlignment="1">
      <alignment horizontal="center" vertical="top" wrapText="1"/>
    </xf>
    <xf numFmtId="166" fontId="8" fillId="0" borderId="4" xfId="15" applyNumberFormat="1" applyFont="1" applyFill="1" applyBorder="1" applyAlignment="1">
      <alignment horizontal="right" vertical="top" wrapText="1"/>
    </xf>
    <xf numFmtId="166" fontId="8" fillId="0" borderId="4" xfId="19" applyNumberFormat="1" applyFont="1" applyFill="1" applyBorder="1" applyAlignment="1">
      <alignment horizontal="left" vertical="top" wrapText="1"/>
    </xf>
    <xf numFmtId="164" fontId="8" fillId="0" borderId="4" xfId="15" applyNumberFormat="1" applyFont="1" applyFill="1" applyBorder="1" applyAlignment="1">
      <alignment horizontal="right" vertical="center" wrapText="1"/>
    </xf>
    <xf numFmtId="164" fontId="8" fillId="0" borderId="4" xfId="15" applyNumberFormat="1" applyFont="1" applyFill="1" applyBorder="1" applyAlignment="1">
      <alignment horizontal="right" vertical="top" wrapText="1"/>
    </xf>
    <xf numFmtId="2" fontId="8" fillId="0" borderId="4" xfId="18" applyNumberFormat="1" applyFont="1" applyFill="1" applyBorder="1" applyAlignment="1">
      <alignment horizontal="right" vertical="top" wrapText="1"/>
    </xf>
    <xf numFmtId="1" fontId="5" fillId="8" borderId="4" xfId="15" applyNumberFormat="1" applyFont="1" applyFill="1" applyBorder="1" applyAlignment="1">
      <alignment horizontal="center" vertical="top" wrapText="1"/>
    </xf>
    <xf numFmtId="166" fontId="8" fillId="8" borderId="4" xfId="19" applyNumberFormat="1" applyFont="1" applyFill="1" applyBorder="1" applyAlignment="1">
      <alignment horizontal="left" vertical="top" wrapText="1"/>
    </xf>
    <xf numFmtId="2" fontId="5" fillId="8" borderId="4" xfId="15" applyNumberFormat="1" applyFont="1" applyFill="1" applyBorder="1" applyAlignment="1">
      <alignment horizontal="center" vertical="top" wrapText="1"/>
    </xf>
    <xf numFmtId="43" fontId="3" fillId="2" borderId="4" xfId="0" applyNumberFormat="1" applyFont="1" applyFill="1" applyBorder="1"/>
    <xf numFmtId="1" fontId="8" fillId="0" borderId="0" xfId="15" applyNumberFormat="1" applyFont="1" applyFill="1" applyBorder="1" applyAlignment="1">
      <alignment horizontal="center" vertical="top" wrapText="1"/>
    </xf>
    <xf numFmtId="164" fontId="8" fillId="0" borderId="0" xfId="1" applyFont="1" applyFill="1" applyBorder="1" applyAlignment="1">
      <alignment horizontal="center" vertical="top" wrapText="1"/>
    </xf>
    <xf numFmtId="166" fontId="8" fillId="0" borderId="0" xfId="19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5" fillId="8" borderId="11" xfId="13" applyNumberFormat="1" applyFont="1" applyFill="1" applyBorder="1" applyAlignment="1">
      <alignment horizontal="center" vertical="center" wrapText="1"/>
    </xf>
    <xf numFmtId="164" fontId="5" fillId="8" borderId="12" xfId="13" applyNumberFormat="1" applyFont="1" applyFill="1" applyBorder="1" applyAlignment="1">
      <alignment horizontal="center" vertical="center" wrapText="1"/>
    </xf>
    <xf numFmtId="164" fontId="5" fillId="8" borderId="13" xfId="13" applyNumberFormat="1" applyFont="1" applyFill="1" applyBorder="1" applyAlignment="1">
      <alignment horizontal="center" vertical="center" wrapText="1"/>
    </xf>
    <xf numFmtId="164" fontId="5" fillId="0" borderId="20" xfId="15" applyNumberFormat="1" applyFont="1" applyFill="1" applyBorder="1" applyAlignment="1">
      <alignment horizontal="center" vertical="center" wrapText="1"/>
    </xf>
    <xf numFmtId="164" fontId="5" fillId="0" borderId="21" xfId="15" applyNumberFormat="1" applyFont="1" applyFill="1" applyBorder="1" applyAlignment="1">
      <alignment horizontal="center" vertical="center" wrapText="1"/>
    </xf>
    <xf numFmtId="164" fontId="5" fillId="0" borderId="22" xfId="15" applyNumberFormat="1" applyFont="1" applyFill="1" applyBorder="1" applyAlignment="1">
      <alignment horizontal="center" vertical="center" wrapText="1"/>
    </xf>
    <xf numFmtId="164" fontId="5" fillId="0" borderId="23" xfId="15" applyNumberFormat="1" applyFont="1" applyFill="1" applyBorder="1" applyAlignment="1">
      <alignment horizontal="center" vertical="center" wrapText="1"/>
    </xf>
    <xf numFmtId="164" fontId="5" fillId="0" borderId="4" xfId="15" applyNumberFormat="1" applyFont="1" applyFill="1" applyBorder="1" applyAlignment="1">
      <alignment horizontal="center" vertical="center" wrapText="1"/>
    </xf>
    <xf numFmtId="166" fontId="6" fillId="0" borderId="10" xfId="1" applyNumberFormat="1" applyFont="1" applyBorder="1" applyAlignment="1">
      <alignment horizontal="right" vertical="center"/>
    </xf>
    <xf numFmtId="0" fontId="0" fillId="0" borderId="14" xfId="0" applyBorder="1" applyAlignment="1">
      <alignment horizontal="center"/>
    </xf>
    <xf numFmtId="17" fontId="8" fillId="0" borderId="8" xfId="15" applyNumberFormat="1" applyFont="1" applyFill="1" applyBorder="1" applyAlignment="1">
      <alignment horizontal="center" vertical="center" wrapText="1"/>
    </xf>
    <xf numFmtId="17" fontId="8" fillId="0" borderId="9" xfId="15" applyNumberFormat="1" applyFont="1" applyFill="1" applyBorder="1" applyAlignment="1">
      <alignment horizontal="center" vertical="center" wrapText="1"/>
    </xf>
    <xf numFmtId="164" fontId="5" fillId="8" borderId="4" xfId="15" applyNumberFormat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top" wrapText="1"/>
    </xf>
    <xf numFmtId="164" fontId="0" fillId="0" borderId="0" xfId="1" applyFont="1" applyAlignment="1">
      <alignment horizontal="center"/>
    </xf>
    <xf numFmtId="164" fontId="5" fillId="0" borderId="4" xfId="15" applyNumberFormat="1" applyFont="1" applyFill="1" applyBorder="1" applyAlignment="1">
      <alignment horizontal="center" vertical="top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/>
    </xf>
    <xf numFmtId="43" fontId="0" fillId="0" borderId="0" xfId="0" applyNumberFormat="1"/>
  </cellXfs>
  <cellStyles count="37">
    <cellStyle name="0,0_x000d__x000a_NA_x000d__x000a_ 2" xfId="29" xr:uid="{00000000-0005-0000-0000-000000000000}"/>
    <cellStyle name="Comma" xfId="1" builtinId="3"/>
    <cellStyle name="Comma 10 2 2" xfId="9" xr:uid="{00000000-0005-0000-0000-000002000000}"/>
    <cellStyle name="Comma 11 2 2" xfId="11" xr:uid="{00000000-0005-0000-0000-000003000000}"/>
    <cellStyle name="Comma 2" xfId="3" xr:uid="{6B051D89-638D-4B9C-A8C2-9CC0B0C8F873}"/>
    <cellStyle name="Comma 2 10 2" xfId="16" xr:uid="{00000000-0005-0000-0000-000005000000}"/>
    <cellStyle name="Comma 2 2" xfId="17" xr:uid="{00000000-0005-0000-0000-000004000000}"/>
    <cellStyle name="Comma 2 2 2" xfId="13" xr:uid="{00000000-0005-0000-0000-000006000000}"/>
    <cellStyle name="Comma 2 2 3" xfId="27" xr:uid="{00000000-0005-0000-0000-000007000000}"/>
    <cellStyle name="Comma 2 3" xfId="23" xr:uid="{00000000-0005-0000-0000-000008000000}"/>
    <cellStyle name="Comma 2 3 2" xfId="15" xr:uid="{00000000-0005-0000-0000-000009000000}"/>
    <cellStyle name="Comma 2 3 2 2" xfId="33" xr:uid="{00000000-0005-0000-0000-00000A000000}"/>
    <cellStyle name="Comma 2 3 7" xfId="7" xr:uid="{00000000-0005-0000-0000-00000B000000}"/>
    <cellStyle name="Comma 3" xfId="26" xr:uid="{00000000-0005-0000-0000-00000C000000}"/>
    <cellStyle name="Comma 3 2" xfId="25" xr:uid="{00000000-0005-0000-0000-00000D000000}"/>
    <cellStyle name="Comma 3 4" xfId="24" xr:uid="{00000000-0005-0000-0000-00000E000000}"/>
    <cellStyle name="Comma 4" xfId="31" xr:uid="{00000000-0005-0000-0000-00000F000000}"/>
    <cellStyle name="Comma 5" xfId="12" xr:uid="{00000000-0005-0000-0000-000010000000}"/>
    <cellStyle name="Comma 5 2 2" xfId="21" xr:uid="{00000000-0005-0000-0000-000011000000}"/>
    <cellStyle name="Comma 6 2" xfId="19" xr:uid="{00000000-0005-0000-0000-000012000000}"/>
    <cellStyle name="Normal" xfId="0" builtinId="0"/>
    <cellStyle name="Normal 10 2 2" xfId="14" xr:uid="{00000000-0005-0000-0000-000014000000}"/>
    <cellStyle name="Normal 10 2 2 2" xfId="32" xr:uid="{00000000-0005-0000-0000-000015000000}"/>
    <cellStyle name="Normal 14 3" xfId="36" xr:uid="{00000000-0005-0000-0000-000016000000}"/>
    <cellStyle name="Normal 19" xfId="35" xr:uid="{00000000-0005-0000-0000-000017000000}"/>
    <cellStyle name="Normal 2" xfId="4" xr:uid="{00000000-0005-0000-0000-000018000000}"/>
    <cellStyle name="Normal 2 2 2" xfId="22" xr:uid="{00000000-0005-0000-0000-000019000000}"/>
    <cellStyle name="Normal 2 3 7" xfId="6" xr:uid="{00000000-0005-0000-0000-00001A000000}"/>
    <cellStyle name="Normal 3" xfId="5" xr:uid="{00000000-0005-0000-0000-00001B000000}"/>
    <cellStyle name="Normal 47" xfId="28" xr:uid="{00000000-0005-0000-0000-00001C000000}"/>
    <cellStyle name="Percent" xfId="2" builtinId="5"/>
    <cellStyle name="Percent 11" xfId="10" xr:uid="{00000000-0005-0000-0000-000020000000}"/>
    <cellStyle name="Percent 2" xfId="8" xr:uid="{00000000-0005-0000-0000-000021000000}"/>
    <cellStyle name="Percent 2 2" xfId="34" xr:uid="{00000000-0005-0000-0000-000022000000}"/>
    <cellStyle name="Percent 2 2 2" xfId="20" xr:uid="{00000000-0005-0000-0000-000023000000}"/>
    <cellStyle name="Percent 2 3" xfId="18" xr:uid="{00000000-0005-0000-0000-000024000000}"/>
    <cellStyle name="Percent 3" xfId="30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C10" sqref="C10"/>
    </sheetView>
  </sheetViews>
  <sheetFormatPr defaultRowHeight="15" x14ac:dyDescent="0.25"/>
  <cols>
    <col min="1" max="1" width="22" bestFit="1" customWidth="1"/>
    <col min="2" max="2" width="13.42578125" bestFit="1" customWidth="1"/>
    <col min="3" max="3" width="16.140625" bestFit="1" customWidth="1"/>
    <col min="4" max="4" width="8.140625" bestFit="1" customWidth="1"/>
    <col min="5" max="5" width="10.140625" bestFit="1" customWidth="1"/>
    <col min="6" max="6" width="16.28515625" style="28" bestFit="1" customWidth="1"/>
  </cols>
  <sheetData>
    <row r="1" spans="1:4" ht="16.5" x14ac:dyDescent="0.25">
      <c r="A1" s="1" t="s">
        <v>0</v>
      </c>
      <c r="B1" s="2" t="s">
        <v>1</v>
      </c>
      <c r="C1" s="3" t="s">
        <v>2</v>
      </c>
      <c r="D1" s="4"/>
    </row>
    <row r="2" spans="1:4" ht="16.5" x14ac:dyDescent="0.3">
      <c r="A2" s="5" t="s">
        <v>7</v>
      </c>
      <c r="B2" s="6">
        <f t="shared" ref="B2:B10" si="0">C2/10^7</f>
        <v>58.302999999999997</v>
      </c>
      <c r="C2" s="7">
        <f>'Land, approval &amp; marketing cost'!E6</f>
        <v>583030000</v>
      </c>
      <c r="D2" s="70">
        <f>B2/$B$11</f>
        <v>0.20499944328813516</v>
      </c>
    </row>
    <row r="3" spans="1:4" ht="33" x14ac:dyDescent="0.3">
      <c r="A3" s="8" t="s">
        <v>3</v>
      </c>
      <c r="B3" s="6">
        <f t="shared" si="0"/>
        <v>95.397996800000001</v>
      </c>
      <c r="C3" s="7">
        <f>'Construction area summary'!B8</f>
        <v>953979968</v>
      </c>
      <c r="D3" s="70">
        <f t="shared" ref="D3:D10" si="1">B3/$B$11</f>
        <v>0.33542933013401199</v>
      </c>
    </row>
    <row r="4" spans="1:4" ht="16.5" x14ac:dyDescent="0.3">
      <c r="A4" s="8" t="s">
        <v>98</v>
      </c>
      <c r="B4" s="6">
        <f t="shared" si="0"/>
        <v>71.659940000000006</v>
      </c>
      <c r="C4" s="7">
        <f>'Construction area summary'!C8</f>
        <v>716599400</v>
      </c>
      <c r="D4" s="70">
        <f t="shared" si="1"/>
        <v>0.25196384072965661</v>
      </c>
    </row>
    <row r="5" spans="1:4" ht="16.5" x14ac:dyDescent="0.3">
      <c r="A5" s="9" t="s">
        <v>8</v>
      </c>
      <c r="B5" s="6">
        <f t="shared" si="0"/>
        <v>4.1030975999999999</v>
      </c>
      <c r="C5" s="7">
        <f>'Land, approval &amp; marketing cost'!M16</f>
        <v>41030976</v>
      </c>
      <c r="D5" s="70">
        <f t="shared" si="1"/>
        <v>1.442692012000898E-2</v>
      </c>
    </row>
    <row r="6" spans="1:4" ht="16.5" x14ac:dyDescent="0.3">
      <c r="A6" s="10" t="s">
        <v>9</v>
      </c>
      <c r="B6" s="6">
        <f t="shared" si="0"/>
        <v>6.6823174999999999</v>
      </c>
      <c r="C6" s="7">
        <f>ROUND((C3+C4)*4%,0)</f>
        <v>66823175</v>
      </c>
      <c r="D6" s="70">
        <f t="shared" si="1"/>
        <v>2.349572693299767E-2</v>
      </c>
    </row>
    <row r="7" spans="1:4" ht="16.5" x14ac:dyDescent="0.3">
      <c r="A7" s="11" t="s">
        <v>10</v>
      </c>
      <c r="B7" s="6">
        <f t="shared" si="0"/>
        <v>8.3528967999999999</v>
      </c>
      <c r="C7" s="7">
        <f>ROUND((C3+C4)*5%,0)</f>
        <v>83528968</v>
      </c>
      <c r="D7" s="70">
        <f t="shared" si="1"/>
        <v>2.9369658402539248E-2</v>
      </c>
    </row>
    <row r="8" spans="1:4" ht="16.5" x14ac:dyDescent="0.3">
      <c r="A8" s="11" t="s">
        <v>11</v>
      </c>
      <c r="B8" s="6">
        <f t="shared" si="0"/>
        <v>6.3274761000000002</v>
      </c>
      <c r="C8" s="7">
        <f>ROUND('Land, approval &amp; marketing cost'!U16*2%,0)</f>
        <v>63274761</v>
      </c>
      <c r="D8" s="70">
        <f t="shared" si="1"/>
        <v>2.2248067473697421E-2</v>
      </c>
    </row>
    <row r="9" spans="1:4" ht="16.5" x14ac:dyDescent="0.3">
      <c r="A9" s="12" t="s">
        <v>4</v>
      </c>
      <c r="B9" s="6">
        <f t="shared" si="0"/>
        <v>28.567187499999999</v>
      </c>
      <c r="C9" s="7">
        <v>285671875</v>
      </c>
      <c r="D9" s="70">
        <f t="shared" si="1"/>
        <v>0.10044521780710725</v>
      </c>
    </row>
    <row r="10" spans="1:4" ht="16.5" x14ac:dyDescent="0.3">
      <c r="A10" s="12" t="s">
        <v>5</v>
      </c>
      <c r="B10" s="6">
        <f t="shared" si="0"/>
        <v>5.0117380999999996</v>
      </c>
      <c r="C10" s="7">
        <f>ROUND((C3+C4)*3%,0)</f>
        <v>50117381</v>
      </c>
      <c r="D10" s="70">
        <f t="shared" si="1"/>
        <v>1.762179511184564E-2</v>
      </c>
    </row>
    <row r="11" spans="1:4" ht="16.5" x14ac:dyDescent="0.3">
      <c r="A11" s="13" t="s">
        <v>6</v>
      </c>
      <c r="B11" s="14">
        <f>SUM(B2:B10)</f>
        <v>284.40565040000001</v>
      </c>
      <c r="C11" s="15">
        <f>SUM(C2:C10)</f>
        <v>2844056504</v>
      </c>
      <c r="D11" s="71">
        <f>SUM(D2:D10)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C08B-E6B5-4163-9BEF-4288A1A53945}">
  <dimension ref="A1:W32"/>
  <sheetViews>
    <sheetView topLeftCell="E1" workbookViewId="0">
      <selection activeCell="H2" sqref="H2:M15"/>
    </sheetView>
  </sheetViews>
  <sheetFormatPr defaultRowHeight="15" x14ac:dyDescent="0.25"/>
  <cols>
    <col min="1" max="1" width="7.5703125" customWidth="1"/>
    <col min="2" max="2" width="10.140625" bestFit="1" customWidth="1"/>
    <col min="3" max="3" width="19.85546875" customWidth="1"/>
    <col min="4" max="4" width="15.42578125" customWidth="1"/>
    <col min="5" max="5" width="14.7109375" bestFit="1" customWidth="1"/>
    <col min="7" max="7" width="5" customWidth="1"/>
    <col min="8" max="8" width="40" customWidth="1"/>
    <col min="9" max="10" width="7.5703125" bestFit="1" customWidth="1"/>
    <col min="11" max="11" width="8" bestFit="1" customWidth="1"/>
    <col min="12" max="12" width="8.42578125" bestFit="1" customWidth="1"/>
    <col min="13" max="13" width="15.85546875" bestFit="1" customWidth="1"/>
    <col min="16" max="16" width="6.5703125" customWidth="1"/>
    <col min="17" max="17" width="20.7109375" customWidth="1"/>
    <col min="18" max="18" width="9.28515625" customWidth="1"/>
    <col min="19" max="19" width="11.140625" bestFit="1" customWidth="1"/>
    <col min="20" max="20" width="15.140625" customWidth="1"/>
    <col min="21" max="21" width="17.5703125" bestFit="1" customWidth="1"/>
    <col min="22" max="22" width="16.140625" customWidth="1"/>
    <col min="23" max="23" width="17.5703125" bestFit="1" customWidth="1"/>
  </cols>
  <sheetData>
    <row r="1" spans="1:23" ht="16.5" x14ac:dyDescent="0.3">
      <c r="A1" s="87" t="s">
        <v>12</v>
      </c>
      <c r="B1" s="87"/>
      <c r="C1" s="87"/>
      <c r="D1" s="87"/>
      <c r="E1" s="87"/>
    </row>
    <row r="2" spans="1:23" ht="16.5" x14ac:dyDescent="0.25">
      <c r="A2" s="16" t="s">
        <v>13</v>
      </c>
      <c r="B2" s="16" t="s">
        <v>14</v>
      </c>
      <c r="C2" s="16" t="s">
        <v>15</v>
      </c>
      <c r="D2" s="16" t="s">
        <v>16</v>
      </c>
      <c r="E2" s="17" t="s">
        <v>17</v>
      </c>
      <c r="H2" s="20" t="s">
        <v>16</v>
      </c>
      <c r="I2" s="21" t="s">
        <v>23</v>
      </c>
      <c r="J2" s="21" t="s">
        <v>24</v>
      </c>
      <c r="K2" s="20" t="s">
        <v>25</v>
      </c>
      <c r="L2" s="21" t="s">
        <v>26</v>
      </c>
      <c r="M2" s="29" t="s">
        <v>27</v>
      </c>
      <c r="P2" s="93" t="s">
        <v>99</v>
      </c>
      <c r="Q2" s="94"/>
      <c r="R2" s="94"/>
      <c r="S2" s="94"/>
      <c r="T2" s="94"/>
      <c r="U2" s="94"/>
      <c r="V2" s="94"/>
      <c r="W2" s="95"/>
    </row>
    <row r="3" spans="1:23" ht="16.5" x14ac:dyDescent="0.3">
      <c r="A3" s="18">
        <v>1</v>
      </c>
      <c r="B3" s="88">
        <v>43441</v>
      </c>
      <c r="C3" s="89" t="s">
        <v>22</v>
      </c>
      <c r="D3" s="16" t="s">
        <v>18</v>
      </c>
      <c r="E3" s="19">
        <v>550000000</v>
      </c>
      <c r="H3" s="22" t="s">
        <v>28</v>
      </c>
      <c r="I3" s="23">
        <v>75142.69</v>
      </c>
      <c r="J3" s="23">
        <v>2</v>
      </c>
      <c r="K3" s="24">
        <v>1</v>
      </c>
      <c r="L3" s="23">
        <v>2</v>
      </c>
      <c r="M3" s="30">
        <v>150285.38</v>
      </c>
      <c r="P3" s="96" t="s">
        <v>100</v>
      </c>
      <c r="Q3" s="97"/>
      <c r="R3" s="100" t="s">
        <v>101</v>
      </c>
      <c r="S3" s="100" t="s">
        <v>23</v>
      </c>
      <c r="T3" s="100" t="s">
        <v>102</v>
      </c>
      <c r="U3" s="108" t="s">
        <v>103</v>
      </c>
      <c r="V3" s="108"/>
      <c r="W3" s="108"/>
    </row>
    <row r="4" spans="1:23" ht="16.5" x14ac:dyDescent="0.3">
      <c r="A4" s="18">
        <v>2</v>
      </c>
      <c r="B4" s="88"/>
      <c r="C4" s="89"/>
      <c r="D4" s="16" t="s">
        <v>19</v>
      </c>
      <c r="E4" s="19">
        <v>33000000</v>
      </c>
      <c r="H4" s="22" t="s">
        <v>29</v>
      </c>
      <c r="I4" s="23">
        <v>75142.69</v>
      </c>
      <c r="J4" s="23">
        <v>4</v>
      </c>
      <c r="K4" s="24">
        <v>1</v>
      </c>
      <c r="L4" s="23">
        <v>4</v>
      </c>
      <c r="M4" s="30">
        <v>300570.76</v>
      </c>
      <c r="P4" s="98"/>
      <c r="Q4" s="99"/>
      <c r="R4" s="100"/>
      <c r="S4" s="100"/>
      <c r="T4" s="100"/>
      <c r="U4" s="72" t="s">
        <v>104</v>
      </c>
      <c r="V4" s="72" t="s">
        <v>105</v>
      </c>
      <c r="W4" s="72" t="s">
        <v>21</v>
      </c>
    </row>
    <row r="5" spans="1:23" ht="16.5" x14ac:dyDescent="0.3">
      <c r="A5" s="18">
        <v>3</v>
      </c>
      <c r="B5" s="88"/>
      <c r="C5" s="89"/>
      <c r="D5" s="16" t="s">
        <v>20</v>
      </c>
      <c r="E5" s="19">
        <v>30000</v>
      </c>
      <c r="H5" s="25" t="s">
        <v>30</v>
      </c>
      <c r="I5" s="23">
        <v>75142.69</v>
      </c>
      <c r="J5" s="23">
        <v>23958</v>
      </c>
      <c r="K5" s="24">
        <v>0.01</v>
      </c>
      <c r="L5" s="23">
        <v>239.58</v>
      </c>
      <c r="M5" s="30">
        <v>18002685.670200001</v>
      </c>
      <c r="P5" s="103" t="s">
        <v>106</v>
      </c>
      <c r="Q5" s="73" t="s">
        <v>107</v>
      </c>
      <c r="R5" s="74">
        <v>0</v>
      </c>
      <c r="S5" s="75">
        <v>0</v>
      </c>
      <c r="T5" s="76">
        <v>0</v>
      </c>
      <c r="U5" s="77">
        <v>0</v>
      </c>
      <c r="V5" s="78">
        <v>0</v>
      </c>
      <c r="W5" s="79">
        <v>0</v>
      </c>
    </row>
    <row r="6" spans="1:23" ht="16.5" x14ac:dyDescent="0.3">
      <c r="A6" s="87" t="s">
        <v>21</v>
      </c>
      <c r="B6" s="87"/>
      <c r="C6" s="87"/>
      <c r="D6" s="87"/>
      <c r="E6" s="83">
        <f>SUM(E3:E5)</f>
        <v>583030000</v>
      </c>
      <c r="H6" s="25" t="s">
        <v>31</v>
      </c>
      <c r="I6" s="23">
        <v>3885.05</v>
      </c>
      <c r="J6" s="23">
        <v>13600</v>
      </c>
      <c r="K6" s="24">
        <v>0.04</v>
      </c>
      <c r="L6" s="23">
        <v>544</v>
      </c>
      <c r="M6" s="30">
        <v>2113467.2000000002</v>
      </c>
      <c r="P6" s="104"/>
      <c r="Q6" s="73" t="s">
        <v>108</v>
      </c>
      <c r="R6" s="74">
        <v>0</v>
      </c>
      <c r="S6" s="75">
        <v>0</v>
      </c>
      <c r="T6" s="76">
        <v>0</v>
      </c>
      <c r="U6" s="77">
        <v>0</v>
      </c>
      <c r="V6" s="78">
        <v>0</v>
      </c>
      <c r="W6" s="79">
        <v>0</v>
      </c>
    </row>
    <row r="7" spans="1:23" ht="16.5" x14ac:dyDescent="0.25">
      <c r="H7" s="25" t="s">
        <v>32</v>
      </c>
      <c r="I7" s="23">
        <v>71257.64</v>
      </c>
      <c r="J7" s="23">
        <v>13600</v>
      </c>
      <c r="K7" s="24">
        <v>0.02</v>
      </c>
      <c r="L7" s="23">
        <v>272</v>
      </c>
      <c r="M7" s="30">
        <v>19382078.079999998</v>
      </c>
      <c r="P7" s="103" t="s">
        <v>109</v>
      </c>
      <c r="Q7" s="73" t="s">
        <v>107</v>
      </c>
      <c r="R7" s="74">
        <v>368</v>
      </c>
      <c r="S7" s="75">
        <v>243371.88</v>
      </c>
      <c r="T7" s="76">
        <v>11726.168349809799</v>
      </c>
      <c r="U7" s="77"/>
      <c r="V7" s="78">
        <v>285.38196364896982</v>
      </c>
      <c r="W7" s="79">
        <v>285.38196364896982</v>
      </c>
    </row>
    <row r="8" spans="1:23" ht="16.5" x14ac:dyDescent="0.25">
      <c r="H8" s="25" t="s">
        <v>33</v>
      </c>
      <c r="I8" s="23">
        <v>26252.7</v>
      </c>
      <c r="J8" s="23">
        <v>13600</v>
      </c>
      <c r="K8" s="26">
        <v>5.0000000000000001E-3</v>
      </c>
      <c r="L8" s="23">
        <v>68</v>
      </c>
      <c r="M8" s="30">
        <v>1785183.6</v>
      </c>
      <c r="P8" s="104"/>
      <c r="Q8" s="73" t="s">
        <v>110</v>
      </c>
      <c r="R8" s="74">
        <v>66</v>
      </c>
      <c r="S8" s="75">
        <v>23642.27</v>
      </c>
      <c r="T8" s="76">
        <v>17953.668349809755</v>
      </c>
      <c r="U8" s="77"/>
      <c r="V8" s="78">
        <v>42.446547461665673</v>
      </c>
      <c r="W8" s="79">
        <v>42.446547461665673</v>
      </c>
    </row>
    <row r="9" spans="1:23" ht="16.5" x14ac:dyDescent="0.25">
      <c r="H9" s="25" t="s">
        <v>34</v>
      </c>
      <c r="I9" s="23">
        <v>27021.52</v>
      </c>
      <c r="J9" s="23">
        <v>13600</v>
      </c>
      <c r="K9" s="24">
        <v>0.1</v>
      </c>
      <c r="L9" s="23">
        <v>1360</v>
      </c>
      <c r="M9" s="30">
        <v>36749267.200000003</v>
      </c>
      <c r="P9" s="105" t="s">
        <v>21</v>
      </c>
      <c r="Q9" s="105"/>
      <c r="R9" s="80">
        <v>406</v>
      </c>
      <c r="S9" s="80">
        <v>267014.15000000002</v>
      </c>
      <c r="T9" s="81">
        <v>12277.570724646444</v>
      </c>
      <c r="U9" s="82">
        <v>0</v>
      </c>
      <c r="V9" s="82">
        <v>327.82851111063547</v>
      </c>
      <c r="W9" s="82">
        <v>327.82851111063547</v>
      </c>
    </row>
    <row r="10" spans="1:23" ht="16.5" x14ac:dyDescent="0.25">
      <c r="H10" s="25" t="s">
        <v>35</v>
      </c>
      <c r="I10" s="23">
        <v>1728.07</v>
      </c>
      <c r="J10" s="23">
        <v>13600</v>
      </c>
      <c r="K10" s="24">
        <v>0.1</v>
      </c>
      <c r="L10" s="23">
        <v>1360</v>
      </c>
      <c r="M10" s="30">
        <v>2350175.1999999997</v>
      </c>
      <c r="Q10" s="84"/>
      <c r="R10" s="84"/>
      <c r="S10" s="84"/>
      <c r="W10" s="28">
        <f>W9*10^7</f>
        <v>3278285111.1063547</v>
      </c>
    </row>
    <row r="11" spans="1:23" ht="16.5" x14ac:dyDescent="0.25">
      <c r="H11" s="25" t="s">
        <v>36</v>
      </c>
      <c r="I11" s="23">
        <v>71257.64</v>
      </c>
      <c r="J11" s="23">
        <v>20</v>
      </c>
      <c r="K11" s="24">
        <v>1</v>
      </c>
      <c r="L11" s="23">
        <v>20</v>
      </c>
      <c r="M11" s="30">
        <v>1425152.8</v>
      </c>
      <c r="Q11" s="84" t="s">
        <v>115</v>
      </c>
      <c r="R11" s="85">
        <v>66</v>
      </c>
      <c r="S11" s="85">
        <v>39689</v>
      </c>
      <c r="T11" s="86">
        <v>15000</v>
      </c>
      <c r="U11" s="28">
        <f>S11*T11</f>
        <v>595335000</v>
      </c>
    </row>
    <row r="12" spans="1:23" ht="16.5" x14ac:dyDescent="0.25">
      <c r="H12" s="25" t="s">
        <v>37</v>
      </c>
      <c r="I12" s="23">
        <v>3885.05</v>
      </c>
      <c r="J12" s="23">
        <v>40</v>
      </c>
      <c r="K12" s="24">
        <v>1</v>
      </c>
      <c r="L12" s="23">
        <v>40</v>
      </c>
      <c r="M12" s="30">
        <v>155402</v>
      </c>
      <c r="Q12" s="84" t="s">
        <v>111</v>
      </c>
      <c r="R12" s="85">
        <v>57</v>
      </c>
      <c r="S12" s="106">
        <v>230246.8</v>
      </c>
      <c r="T12" s="107">
        <v>11155</v>
      </c>
      <c r="U12" s="107">
        <f t="shared" ref="U12" si="0">S12*T12</f>
        <v>2568403054</v>
      </c>
    </row>
    <row r="13" spans="1:23" ht="16.5" x14ac:dyDescent="0.25">
      <c r="H13" s="25" t="s">
        <v>38</v>
      </c>
      <c r="I13" s="23">
        <v>7641.94</v>
      </c>
      <c r="J13" s="23">
        <v>13600</v>
      </c>
      <c r="K13" s="24">
        <v>0.35</v>
      </c>
      <c r="L13" s="23">
        <v>4760</v>
      </c>
      <c r="M13" s="30">
        <v>0</v>
      </c>
      <c r="Q13" s="84" t="s">
        <v>112</v>
      </c>
      <c r="R13" s="85">
        <v>117</v>
      </c>
      <c r="S13" s="106"/>
      <c r="T13" s="107"/>
      <c r="U13" s="107"/>
    </row>
    <row r="14" spans="1:23" ht="16.5" x14ac:dyDescent="0.25">
      <c r="H14" s="25" t="s">
        <v>39</v>
      </c>
      <c r="I14" s="23">
        <v>8465.1</v>
      </c>
      <c r="J14" s="23">
        <v>12000</v>
      </c>
      <c r="K14" s="24">
        <v>1</v>
      </c>
      <c r="L14" s="23">
        <v>12000</v>
      </c>
      <c r="M14" s="30">
        <v>0</v>
      </c>
      <c r="Q14" s="84" t="s">
        <v>113</v>
      </c>
      <c r="R14" s="85">
        <v>87</v>
      </c>
      <c r="S14" s="106"/>
      <c r="T14" s="107"/>
      <c r="U14" s="107"/>
    </row>
    <row r="15" spans="1:23" ht="16.5" x14ac:dyDescent="0.25">
      <c r="H15" s="90" t="s">
        <v>40</v>
      </c>
      <c r="I15" s="91"/>
      <c r="J15" s="91"/>
      <c r="K15" s="91"/>
      <c r="L15" s="92"/>
      <c r="M15" s="29">
        <f>ROUND(SUM(M3:M14),0)</f>
        <v>82414268</v>
      </c>
      <c r="Q15" s="84" t="s">
        <v>114</v>
      </c>
      <c r="R15" s="85">
        <v>87</v>
      </c>
      <c r="S15" s="106"/>
      <c r="T15" s="107"/>
      <c r="U15" s="107"/>
    </row>
    <row r="16" spans="1:23" ht="16.5" x14ac:dyDescent="0.25">
      <c r="H16" s="102" t="s">
        <v>55</v>
      </c>
      <c r="I16" s="102"/>
      <c r="J16" s="102"/>
      <c r="K16" s="102"/>
      <c r="L16" s="102"/>
      <c r="M16" s="36">
        <f>ROUND((M15/K30)*K32,0)</f>
        <v>41030976</v>
      </c>
      <c r="Q16" s="84"/>
      <c r="R16" s="85">
        <f>SUM(R11:R15)</f>
        <v>414</v>
      </c>
      <c r="S16" s="85">
        <f>SUM(S11:S15)</f>
        <v>269935.8</v>
      </c>
      <c r="U16" s="36">
        <f>SUM(U11:U15)</f>
        <v>3163738054</v>
      </c>
    </row>
    <row r="18" spans="8:12" ht="16.5" x14ac:dyDescent="0.3">
      <c r="H18" s="32"/>
      <c r="I18" s="33"/>
      <c r="J18" s="101" t="s">
        <v>41</v>
      </c>
      <c r="K18" s="101"/>
      <c r="L18" s="31"/>
    </row>
    <row r="19" spans="8:12" ht="33" x14ac:dyDescent="0.3">
      <c r="H19" s="27" t="s">
        <v>42</v>
      </c>
      <c r="I19" s="34" t="s">
        <v>43</v>
      </c>
      <c r="J19" s="34" t="s">
        <v>44</v>
      </c>
      <c r="K19" s="34" t="s">
        <v>45</v>
      </c>
      <c r="L19" s="31"/>
    </row>
    <row r="20" spans="8:12" ht="16.5" x14ac:dyDescent="0.3">
      <c r="H20" s="27" t="s">
        <v>46</v>
      </c>
      <c r="I20" s="23">
        <v>444.96</v>
      </c>
      <c r="J20" s="23">
        <f>K20-I20</f>
        <v>7963.1600000000008</v>
      </c>
      <c r="K20" s="23">
        <v>8408.1200000000008</v>
      </c>
      <c r="L20" s="31"/>
    </row>
    <row r="21" spans="8:12" ht="16.5" x14ac:dyDescent="0.3">
      <c r="H21" s="27"/>
      <c r="I21" s="23"/>
      <c r="J21" s="23"/>
      <c r="K21" s="23"/>
      <c r="L21" s="31"/>
    </row>
    <row r="22" spans="8:12" ht="16.5" x14ac:dyDescent="0.3">
      <c r="H22" s="27" t="s">
        <v>47</v>
      </c>
      <c r="I22" s="23">
        <v>429.05</v>
      </c>
      <c r="J22" s="23">
        <f t="shared" ref="J22:J29" si="1">K22-I22</f>
        <v>7963.1599999999989</v>
      </c>
      <c r="K22" s="23">
        <v>8392.2099999999991</v>
      </c>
      <c r="L22" s="31"/>
    </row>
    <row r="23" spans="8:12" ht="16.5" x14ac:dyDescent="0.3">
      <c r="H23" s="27" t="s">
        <v>48</v>
      </c>
      <c r="I23" s="23">
        <v>564.37</v>
      </c>
      <c r="J23" s="23">
        <f t="shared" si="1"/>
        <v>10517.92</v>
      </c>
      <c r="K23" s="23">
        <v>11082.29</v>
      </c>
      <c r="L23" s="31"/>
    </row>
    <row r="24" spans="8:12" ht="16.5" x14ac:dyDescent="0.3">
      <c r="H24" s="27" t="s">
        <v>49</v>
      </c>
      <c r="I24" s="23">
        <v>578.11</v>
      </c>
      <c r="J24" s="23">
        <f t="shared" si="1"/>
        <v>8167.86</v>
      </c>
      <c r="K24" s="23">
        <v>8745.9699999999993</v>
      </c>
      <c r="L24" s="31"/>
    </row>
    <row r="25" spans="8:12" ht="16.5" x14ac:dyDescent="0.3">
      <c r="H25" s="27" t="s">
        <v>50</v>
      </c>
      <c r="I25" s="23">
        <v>646.33000000000004</v>
      </c>
      <c r="J25" s="23">
        <f t="shared" si="1"/>
        <v>8167.3600000000006</v>
      </c>
      <c r="K25" s="23">
        <v>8813.69</v>
      </c>
      <c r="L25" s="31"/>
    </row>
    <row r="26" spans="8:12" ht="16.5" x14ac:dyDescent="0.3">
      <c r="H26" s="27" t="s">
        <v>51</v>
      </c>
      <c r="I26" s="23">
        <v>739.56</v>
      </c>
      <c r="J26" s="23">
        <f t="shared" si="1"/>
        <v>8167.8600000000006</v>
      </c>
      <c r="K26" s="23">
        <v>8907.42</v>
      </c>
      <c r="L26" s="31"/>
    </row>
    <row r="27" spans="8:12" ht="16.5" x14ac:dyDescent="0.3">
      <c r="H27" s="27" t="s">
        <v>52</v>
      </c>
      <c r="I27" s="23">
        <v>482.67</v>
      </c>
      <c r="J27" s="23">
        <f t="shared" si="1"/>
        <v>10013.74</v>
      </c>
      <c r="K27" s="23">
        <v>10496.41</v>
      </c>
      <c r="L27" s="31"/>
    </row>
    <row r="28" spans="8:12" ht="16.5" x14ac:dyDescent="0.3">
      <c r="H28" s="27" t="s">
        <v>53</v>
      </c>
      <c r="I28" s="23">
        <v>0</v>
      </c>
      <c r="J28" s="23">
        <f t="shared" si="1"/>
        <v>10013.74</v>
      </c>
      <c r="K28" s="23">
        <v>10013.74</v>
      </c>
      <c r="L28" s="31"/>
    </row>
    <row r="29" spans="8:12" ht="16.5" x14ac:dyDescent="0.3">
      <c r="H29" s="27" t="s">
        <v>54</v>
      </c>
      <c r="I29" s="23">
        <v>0</v>
      </c>
      <c r="J29" s="23">
        <f t="shared" si="1"/>
        <v>282.83999999999997</v>
      </c>
      <c r="K29" s="23">
        <v>282.83999999999997</v>
      </c>
      <c r="L29" s="31"/>
    </row>
    <row r="30" spans="8:12" ht="16.5" x14ac:dyDescent="0.3">
      <c r="H30" s="27"/>
      <c r="I30" s="23">
        <f>SUM(I20:I29)</f>
        <v>3885.05</v>
      </c>
      <c r="J30" s="23">
        <f>SUM(J20:J29)</f>
        <v>71257.64</v>
      </c>
      <c r="K30" s="23">
        <f>SUM(K20:K29)</f>
        <v>75142.69</v>
      </c>
      <c r="L30" s="31"/>
    </row>
    <row r="31" spans="8:12" ht="16.5" x14ac:dyDescent="0.3">
      <c r="H31" s="31"/>
      <c r="I31" s="31"/>
      <c r="J31" s="31"/>
      <c r="K31" s="31"/>
      <c r="L31" s="31"/>
    </row>
    <row r="32" spans="8:12" x14ac:dyDescent="0.25">
      <c r="K32" s="35">
        <f>K22+K23+K24+K26+K29</f>
        <v>37410.729999999996</v>
      </c>
    </row>
  </sheetData>
  <mergeCells count="19">
    <mergeCell ref="P2:W2"/>
    <mergeCell ref="P3:Q4"/>
    <mergeCell ref="R3:R4"/>
    <mergeCell ref="S3:S4"/>
    <mergeCell ref="J18:K18"/>
    <mergeCell ref="H16:L16"/>
    <mergeCell ref="P5:P6"/>
    <mergeCell ref="P7:P8"/>
    <mergeCell ref="P9:Q9"/>
    <mergeCell ref="S12:S15"/>
    <mergeCell ref="T12:T15"/>
    <mergeCell ref="U12:U15"/>
    <mergeCell ref="T3:T4"/>
    <mergeCell ref="U3:W3"/>
    <mergeCell ref="A1:E1"/>
    <mergeCell ref="B3:B5"/>
    <mergeCell ref="C3:C5"/>
    <mergeCell ref="A6:D6"/>
    <mergeCell ref="H15:L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BA8A-5C5C-490D-9237-4FC351B921DD}">
  <dimension ref="A1:C11"/>
  <sheetViews>
    <sheetView workbookViewId="0">
      <selection activeCell="C14" sqref="C14"/>
    </sheetView>
  </sheetViews>
  <sheetFormatPr defaultColWidth="8.7109375" defaultRowHeight="15" x14ac:dyDescent="0.25"/>
  <cols>
    <col min="1" max="1" width="10.85546875" bestFit="1" customWidth="1"/>
    <col min="2" max="2" width="31.7109375" bestFit="1" customWidth="1"/>
    <col min="3" max="3" width="30.5703125" bestFit="1" customWidth="1"/>
  </cols>
  <sheetData>
    <row r="1" spans="1:3" x14ac:dyDescent="0.25">
      <c r="A1" s="64" t="s">
        <v>56</v>
      </c>
      <c r="B1" s="64" t="s">
        <v>91</v>
      </c>
      <c r="C1" s="64" t="s">
        <v>92</v>
      </c>
    </row>
    <row r="2" spans="1:3" x14ac:dyDescent="0.25">
      <c r="A2" s="64" t="s">
        <v>57</v>
      </c>
      <c r="B2" s="65">
        <f>'BUILD B'!K23</f>
        <v>8010.5528000000004</v>
      </c>
      <c r="C2" s="109">
        <f>'Podium Area'!B5</f>
        <v>35829.97</v>
      </c>
    </row>
    <row r="3" spans="1:3" x14ac:dyDescent="0.25">
      <c r="A3" s="64" t="s">
        <v>48</v>
      </c>
      <c r="B3" s="65">
        <f>'BUILD C'!L22</f>
        <v>10395.145399999999</v>
      </c>
      <c r="C3" s="110"/>
    </row>
    <row r="4" spans="1:3" x14ac:dyDescent="0.25">
      <c r="A4" s="64" t="s">
        <v>49</v>
      </c>
      <c r="B4" s="65">
        <f>'BUILD D'!K23</f>
        <v>8321.4466000000011</v>
      </c>
      <c r="C4" s="110"/>
    </row>
    <row r="5" spans="1:3" x14ac:dyDescent="0.25">
      <c r="A5" s="64" t="s">
        <v>51</v>
      </c>
      <c r="B5" s="65">
        <f>'BUILD F'!K23</f>
        <v>8605.4466000000011</v>
      </c>
      <c r="C5" s="110"/>
    </row>
    <row r="6" spans="1:3" x14ac:dyDescent="0.25">
      <c r="A6" s="64" t="s">
        <v>40</v>
      </c>
      <c r="B6" s="65">
        <f>SUM(B2:B5)</f>
        <v>35332.591400000005</v>
      </c>
      <c r="C6" s="65">
        <f>SUM(C2:C5)</f>
        <v>35829.97</v>
      </c>
    </row>
    <row r="7" spans="1:3" x14ac:dyDescent="0.25">
      <c r="A7" s="66"/>
      <c r="B7" s="67">
        <v>27000</v>
      </c>
      <c r="C7" s="68">
        <v>20000</v>
      </c>
    </row>
    <row r="8" spans="1:3" x14ac:dyDescent="0.25">
      <c r="A8" s="66"/>
      <c r="B8" s="67">
        <f>ROUND(B6*B7,0)</f>
        <v>953979968</v>
      </c>
      <c r="C8" s="67">
        <f>ROUND(C6*C7,0)</f>
        <v>716599400</v>
      </c>
    </row>
    <row r="9" spans="1:3" x14ac:dyDescent="0.25">
      <c r="A9" s="66"/>
      <c r="B9" s="69">
        <f>B8/10^7</f>
        <v>95.397996800000001</v>
      </c>
      <c r="C9" s="69">
        <f>C8/10^7</f>
        <v>71.659940000000006</v>
      </c>
    </row>
    <row r="11" spans="1:3" x14ac:dyDescent="0.25">
      <c r="B11" s="113">
        <f>B6*10.764</f>
        <v>380320.01382960001</v>
      </c>
      <c r="C11" s="113">
        <f>C6*10.764</f>
        <v>385673.79707999999</v>
      </c>
    </row>
  </sheetData>
  <mergeCells count="1">
    <mergeCell ref="C2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748B-6668-43D6-B56A-C08DC5EFE0D0}">
  <dimension ref="A1:B5"/>
  <sheetViews>
    <sheetView workbookViewId="0">
      <selection sqref="A1:B5"/>
    </sheetView>
  </sheetViews>
  <sheetFormatPr defaultColWidth="8.7109375" defaultRowHeight="16.5" x14ac:dyDescent="0.3"/>
  <cols>
    <col min="1" max="1" width="11.85546875" style="31" bestFit="1" customWidth="1"/>
    <col min="2" max="2" width="23.85546875" style="59" bestFit="1" customWidth="1"/>
    <col min="3" max="16384" width="8.7109375" style="31"/>
  </cols>
  <sheetData>
    <row r="1" spans="1:2" x14ac:dyDescent="0.3">
      <c r="A1" s="60" t="s">
        <v>93</v>
      </c>
      <c r="B1" s="61" t="s">
        <v>97</v>
      </c>
    </row>
    <row r="2" spans="1:2" x14ac:dyDescent="0.3">
      <c r="A2" s="60" t="s">
        <v>94</v>
      </c>
      <c r="B2" s="61">
        <f>12774.4-'BUILD B'!K4-'BUILD C'!L3-'BUILD D'!K4-'BUILD F'!K4</f>
        <v>10281.17</v>
      </c>
    </row>
    <row r="3" spans="1:2" x14ac:dyDescent="0.3">
      <c r="A3" s="60" t="s">
        <v>95</v>
      </c>
      <c r="B3" s="61">
        <f>12774.4</f>
        <v>12774.4</v>
      </c>
    </row>
    <row r="4" spans="1:2" x14ac:dyDescent="0.3">
      <c r="A4" s="60" t="s">
        <v>96</v>
      </c>
      <c r="B4" s="61">
        <f>12774.4</f>
        <v>12774.4</v>
      </c>
    </row>
    <row r="5" spans="1:2" x14ac:dyDescent="0.3">
      <c r="A5" s="62" t="s">
        <v>40</v>
      </c>
      <c r="B5" s="63">
        <f>SUM(B2:B4)</f>
        <v>35829.97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97A9-6BF7-46A1-9636-64142CEDC303}">
  <dimension ref="A1:BD24"/>
  <sheetViews>
    <sheetView tabSelected="1" topLeftCell="A3" workbookViewId="0">
      <selection activeCell="C25" sqref="C25"/>
    </sheetView>
  </sheetViews>
  <sheetFormatPr defaultRowHeight="15" x14ac:dyDescent="0.25"/>
  <cols>
    <col min="1" max="1" width="8.7109375" style="37"/>
    <col min="2" max="2" width="24.28515625" style="37" bestFit="1" customWidth="1"/>
    <col min="3" max="3" width="12.140625" style="37" bestFit="1" customWidth="1"/>
    <col min="4" max="4" width="12.85546875" style="37" hidden="1" customWidth="1"/>
    <col min="5" max="5" width="10.85546875" style="37" bestFit="1" customWidth="1"/>
    <col min="6" max="6" width="10.85546875" style="37" hidden="1" customWidth="1"/>
    <col min="7" max="7" width="10.85546875" style="37" bestFit="1" customWidth="1"/>
    <col min="8" max="8" width="11.7109375" style="37" hidden="1" customWidth="1"/>
    <col min="9" max="9" width="10.85546875" style="37" bestFit="1" customWidth="1"/>
    <col min="10" max="10" width="10.7109375" style="37" customWidth="1"/>
    <col min="11" max="12" width="14.7109375" style="37" customWidth="1"/>
    <col min="13" max="248" width="8.7109375" style="37"/>
    <col min="249" max="249" width="21.42578125" style="37" customWidth="1"/>
    <col min="250" max="250" width="12.140625" style="37" bestFit="1" customWidth="1"/>
    <col min="251" max="251" width="12.85546875" style="37" customWidth="1"/>
    <col min="252" max="254" width="10.85546875" style="37" bestFit="1" customWidth="1"/>
    <col min="255" max="255" width="12.140625" style="37" bestFit="1" customWidth="1"/>
    <col min="256" max="257" width="11.7109375" style="37" customWidth="1"/>
    <col min="258" max="260" width="9.5703125" style="37" bestFit="1" customWidth="1"/>
    <col min="261" max="261" width="10.85546875" style="37" bestFit="1" customWidth="1"/>
    <col min="262" max="262" width="11.42578125" style="37" customWidth="1"/>
    <col min="263" max="263" width="10.7109375" style="37" customWidth="1"/>
    <col min="264" max="266" width="11" style="37" customWidth="1"/>
    <col min="267" max="268" width="14.7109375" style="37" customWidth="1"/>
    <col min="269" max="504" width="8.7109375" style="37"/>
    <col min="505" max="505" width="21.42578125" style="37" customWidth="1"/>
    <col min="506" max="506" width="12.140625" style="37" bestFit="1" customWidth="1"/>
    <col min="507" max="507" width="12.85546875" style="37" customWidth="1"/>
    <col min="508" max="510" width="10.85546875" style="37" bestFit="1" customWidth="1"/>
    <col min="511" max="511" width="12.140625" style="37" bestFit="1" customWidth="1"/>
    <col min="512" max="513" width="11.7109375" style="37" customWidth="1"/>
    <col min="514" max="516" width="9.5703125" style="37" bestFit="1" customWidth="1"/>
    <col min="517" max="517" width="10.85546875" style="37" bestFit="1" customWidth="1"/>
    <col min="518" max="518" width="11.42578125" style="37" customWidth="1"/>
    <col min="519" max="519" width="10.7109375" style="37" customWidth="1"/>
    <col min="520" max="522" width="11" style="37" customWidth="1"/>
    <col min="523" max="524" width="14.7109375" style="37" customWidth="1"/>
    <col min="525" max="760" width="8.7109375" style="37"/>
    <col min="761" max="761" width="21.42578125" style="37" customWidth="1"/>
    <col min="762" max="762" width="12.140625" style="37" bestFit="1" customWidth="1"/>
    <col min="763" max="763" width="12.85546875" style="37" customWidth="1"/>
    <col min="764" max="766" width="10.85546875" style="37" bestFit="1" customWidth="1"/>
    <col min="767" max="767" width="12.140625" style="37" bestFit="1" customWidth="1"/>
    <col min="768" max="769" width="11.7109375" style="37" customWidth="1"/>
    <col min="770" max="772" width="9.5703125" style="37" bestFit="1" customWidth="1"/>
    <col min="773" max="773" width="10.85546875" style="37" bestFit="1" customWidth="1"/>
    <col min="774" max="774" width="11.42578125" style="37" customWidth="1"/>
    <col min="775" max="775" width="10.7109375" style="37" customWidth="1"/>
    <col min="776" max="778" width="11" style="37" customWidth="1"/>
    <col min="779" max="780" width="14.7109375" style="37" customWidth="1"/>
    <col min="781" max="1016" width="8.7109375" style="37"/>
    <col min="1017" max="1017" width="21.42578125" style="37" customWidth="1"/>
    <col min="1018" max="1018" width="12.140625" style="37" bestFit="1" customWidth="1"/>
    <col min="1019" max="1019" width="12.85546875" style="37" customWidth="1"/>
    <col min="1020" max="1022" width="10.85546875" style="37" bestFit="1" customWidth="1"/>
    <col min="1023" max="1023" width="12.140625" style="37" bestFit="1" customWidth="1"/>
    <col min="1024" max="1025" width="11.7109375" style="37" customWidth="1"/>
    <col min="1026" max="1028" width="9.5703125" style="37" bestFit="1" customWidth="1"/>
    <col min="1029" max="1029" width="10.85546875" style="37" bestFit="1" customWidth="1"/>
    <col min="1030" max="1030" width="11.42578125" style="37" customWidth="1"/>
    <col min="1031" max="1031" width="10.7109375" style="37" customWidth="1"/>
    <col min="1032" max="1034" width="11" style="37" customWidth="1"/>
    <col min="1035" max="1036" width="14.7109375" style="37" customWidth="1"/>
    <col min="1037" max="1272" width="8.7109375" style="37"/>
    <col min="1273" max="1273" width="21.42578125" style="37" customWidth="1"/>
    <col min="1274" max="1274" width="12.140625" style="37" bestFit="1" customWidth="1"/>
    <col min="1275" max="1275" width="12.85546875" style="37" customWidth="1"/>
    <col min="1276" max="1278" width="10.85546875" style="37" bestFit="1" customWidth="1"/>
    <col min="1279" max="1279" width="12.140625" style="37" bestFit="1" customWidth="1"/>
    <col min="1280" max="1281" width="11.7109375" style="37" customWidth="1"/>
    <col min="1282" max="1284" width="9.5703125" style="37" bestFit="1" customWidth="1"/>
    <col min="1285" max="1285" width="10.85546875" style="37" bestFit="1" customWidth="1"/>
    <col min="1286" max="1286" width="11.42578125" style="37" customWidth="1"/>
    <col min="1287" max="1287" width="10.7109375" style="37" customWidth="1"/>
    <col min="1288" max="1290" width="11" style="37" customWidth="1"/>
    <col min="1291" max="1292" width="14.7109375" style="37" customWidth="1"/>
    <col min="1293" max="1528" width="8.7109375" style="37"/>
    <col min="1529" max="1529" width="21.42578125" style="37" customWidth="1"/>
    <col min="1530" max="1530" width="12.140625" style="37" bestFit="1" customWidth="1"/>
    <col min="1531" max="1531" width="12.85546875" style="37" customWidth="1"/>
    <col min="1532" max="1534" width="10.85546875" style="37" bestFit="1" customWidth="1"/>
    <col min="1535" max="1535" width="12.140625" style="37" bestFit="1" customWidth="1"/>
    <col min="1536" max="1537" width="11.7109375" style="37" customWidth="1"/>
    <col min="1538" max="1540" width="9.5703125" style="37" bestFit="1" customWidth="1"/>
    <col min="1541" max="1541" width="10.85546875" style="37" bestFit="1" customWidth="1"/>
    <col min="1542" max="1542" width="11.42578125" style="37" customWidth="1"/>
    <col min="1543" max="1543" width="10.7109375" style="37" customWidth="1"/>
    <col min="1544" max="1546" width="11" style="37" customWidth="1"/>
    <col min="1547" max="1548" width="14.7109375" style="37" customWidth="1"/>
    <col min="1549" max="1784" width="8.7109375" style="37"/>
    <col min="1785" max="1785" width="21.42578125" style="37" customWidth="1"/>
    <col min="1786" max="1786" width="12.140625" style="37" bestFit="1" customWidth="1"/>
    <col min="1787" max="1787" width="12.85546875" style="37" customWidth="1"/>
    <col min="1788" max="1790" width="10.85546875" style="37" bestFit="1" customWidth="1"/>
    <col min="1791" max="1791" width="12.140625" style="37" bestFit="1" customWidth="1"/>
    <col min="1792" max="1793" width="11.7109375" style="37" customWidth="1"/>
    <col min="1794" max="1796" width="9.5703125" style="37" bestFit="1" customWidth="1"/>
    <col min="1797" max="1797" width="10.85546875" style="37" bestFit="1" customWidth="1"/>
    <col min="1798" max="1798" width="11.42578125" style="37" customWidth="1"/>
    <col min="1799" max="1799" width="10.7109375" style="37" customWidth="1"/>
    <col min="1800" max="1802" width="11" style="37" customWidth="1"/>
    <col min="1803" max="1804" width="14.7109375" style="37" customWidth="1"/>
    <col min="1805" max="2040" width="8.7109375" style="37"/>
    <col min="2041" max="2041" width="21.42578125" style="37" customWidth="1"/>
    <col min="2042" max="2042" width="12.140625" style="37" bestFit="1" customWidth="1"/>
    <col min="2043" max="2043" width="12.85546875" style="37" customWidth="1"/>
    <col min="2044" max="2046" width="10.85546875" style="37" bestFit="1" customWidth="1"/>
    <col min="2047" max="2047" width="12.140625" style="37" bestFit="1" customWidth="1"/>
    <col min="2048" max="2049" width="11.7109375" style="37" customWidth="1"/>
    <col min="2050" max="2052" width="9.5703125" style="37" bestFit="1" customWidth="1"/>
    <col min="2053" max="2053" width="10.85546875" style="37" bestFit="1" customWidth="1"/>
    <col min="2054" max="2054" width="11.42578125" style="37" customWidth="1"/>
    <col min="2055" max="2055" width="10.7109375" style="37" customWidth="1"/>
    <col min="2056" max="2058" width="11" style="37" customWidth="1"/>
    <col min="2059" max="2060" width="14.7109375" style="37" customWidth="1"/>
    <col min="2061" max="2296" width="8.7109375" style="37"/>
    <col min="2297" max="2297" width="21.42578125" style="37" customWidth="1"/>
    <col min="2298" max="2298" width="12.140625" style="37" bestFit="1" customWidth="1"/>
    <col min="2299" max="2299" width="12.85546875" style="37" customWidth="1"/>
    <col min="2300" max="2302" width="10.85546875" style="37" bestFit="1" customWidth="1"/>
    <col min="2303" max="2303" width="12.140625" style="37" bestFit="1" customWidth="1"/>
    <col min="2304" max="2305" width="11.7109375" style="37" customWidth="1"/>
    <col min="2306" max="2308" width="9.5703125" style="37" bestFit="1" customWidth="1"/>
    <col min="2309" max="2309" width="10.85546875" style="37" bestFit="1" customWidth="1"/>
    <col min="2310" max="2310" width="11.42578125" style="37" customWidth="1"/>
    <col min="2311" max="2311" width="10.7109375" style="37" customWidth="1"/>
    <col min="2312" max="2314" width="11" style="37" customWidth="1"/>
    <col min="2315" max="2316" width="14.7109375" style="37" customWidth="1"/>
    <col min="2317" max="2552" width="8.7109375" style="37"/>
    <col min="2553" max="2553" width="21.42578125" style="37" customWidth="1"/>
    <col min="2554" max="2554" width="12.140625" style="37" bestFit="1" customWidth="1"/>
    <col min="2555" max="2555" width="12.85546875" style="37" customWidth="1"/>
    <col min="2556" max="2558" width="10.85546875" style="37" bestFit="1" customWidth="1"/>
    <col min="2559" max="2559" width="12.140625" style="37" bestFit="1" customWidth="1"/>
    <col min="2560" max="2561" width="11.7109375" style="37" customWidth="1"/>
    <col min="2562" max="2564" width="9.5703125" style="37" bestFit="1" customWidth="1"/>
    <col min="2565" max="2565" width="10.85546875" style="37" bestFit="1" customWidth="1"/>
    <col min="2566" max="2566" width="11.42578125" style="37" customWidth="1"/>
    <col min="2567" max="2567" width="10.7109375" style="37" customWidth="1"/>
    <col min="2568" max="2570" width="11" style="37" customWidth="1"/>
    <col min="2571" max="2572" width="14.7109375" style="37" customWidth="1"/>
    <col min="2573" max="2808" width="8.7109375" style="37"/>
    <col min="2809" max="2809" width="21.42578125" style="37" customWidth="1"/>
    <col min="2810" max="2810" width="12.140625" style="37" bestFit="1" customWidth="1"/>
    <col min="2811" max="2811" width="12.85546875" style="37" customWidth="1"/>
    <col min="2812" max="2814" width="10.85546875" style="37" bestFit="1" customWidth="1"/>
    <col min="2815" max="2815" width="12.140625" style="37" bestFit="1" customWidth="1"/>
    <col min="2816" max="2817" width="11.7109375" style="37" customWidth="1"/>
    <col min="2818" max="2820" width="9.5703125" style="37" bestFit="1" customWidth="1"/>
    <col min="2821" max="2821" width="10.85546875" style="37" bestFit="1" customWidth="1"/>
    <col min="2822" max="2822" width="11.42578125" style="37" customWidth="1"/>
    <col min="2823" max="2823" width="10.7109375" style="37" customWidth="1"/>
    <col min="2824" max="2826" width="11" style="37" customWidth="1"/>
    <col min="2827" max="2828" width="14.7109375" style="37" customWidth="1"/>
    <col min="2829" max="3064" width="8.7109375" style="37"/>
    <col min="3065" max="3065" width="21.42578125" style="37" customWidth="1"/>
    <col min="3066" max="3066" width="12.140625" style="37" bestFit="1" customWidth="1"/>
    <col min="3067" max="3067" width="12.85546875" style="37" customWidth="1"/>
    <col min="3068" max="3070" width="10.85546875" style="37" bestFit="1" customWidth="1"/>
    <col min="3071" max="3071" width="12.140625" style="37" bestFit="1" customWidth="1"/>
    <col min="3072" max="3073" width="11.7109375" style="37" customWidth="1"/>
    <col min="3074" max="3076" width="9.5703125" style="37" bestFit="1" customWidth="1"/>
    <col min="3077" max="3077" width="10.85546875" style="37" bestFit="1" customWidth="1"/>
    <col min="3078" max="3078" width="11.42578125" style="37" customWidth="1"/>
    <col min="3079" max="3079" width="10.7109375" style="37" customWidth="1"/>
    <col min="3080" max="3082" width="11" style="37" customWidth="1"/>
    <col min="3083" max="3084" width="14.7109375" style="37" customWidth="1"/>
    <col min="3085" max="3320" width="8.7109375" style="37"/>
    <col min="3321" max="3321" width="21.42578125" style="37" customWidth="1"/>
    <col min="3322" max="3322" width="12.140625" style="37" bestFit="1" customWidth="1"/>
    <col min="3323" max="3323" width="12.85546875" style="37" customWidth="1"/>
    <col min="3324" max="3326" width="10.85546875" style="37" bestFit="1" customWidth="1"/>
    <col min="3327" max="3327" width="12.140625" style="37" bestFit="1" customWidth="1"/>
    <col min="3328" max="3329" width="11.7109375" style="37" customWidth="1"/>
    <col min="3330" max="3332" width="9.5703125" style="37" bestFit="1" customWidth="1"/>
    <col min="3333" max="3333" width="10.85546875" style="37" bestFit="1" customWidth="1"/>
    <col min="3334" max="3334" width="11.42578125" style="37" customWidth="1"/>
    <col min="3335" max="3335" width="10.7109375" style="37" customWidth="1"/>
    <col min="3336" max="3338" width="11" style="37" customWidth="1"/>
    <col min="3339" max="3340" width="14.7109375" style="37" customWidth="1"/>
    <col min="3341" max="3576" width="8.7109375" style="37"/>
    <col min="3577" max="3577" width="21.42578125" style="37" customWidth="1"/>
    <col min="3578" max="3578" width="12.140625" style="37" bestFit="1" customWidth="1"/>
    <col min="3579" max="3579" width="12.85546875" style="37" customWidth="1"/>
    <col min="3580" max="3582" width="10.85546875" style="37" bestFit="1" customWidth="1"/>
    <col min="3583" max="3583" width="12.140625" style="37" bestFit="1" customWidth="1"/>
    <col min="3584" max="3585" width="11.7109375" style="37" customWidth="1"/>
    <col min="3586" max="3588" width="9.5703125" style="37" bestFit="1" customWidth="1"/>
    <col min="3589" max="3589" width="10.85546875" style="37" bestFit="1" customWidth="1"/>
    <col min="3590" max="3590" width="11.42578125" style="37" customWidth="1"/>
    <col min="3591" max="3591" width="10.7109375" style="37" customWidth="1"/>
    <col min="3592" max="3594" width="11" style="37" customWidth="1"/>
    <col min="3595" max="3596" width="14.7109375" style="37" customWidth="1"/>
    <col min="3597" max="3832" width="8.7109375" style="37"/>
    <col min="3833" max="3833" width="21.42578125" style="37" customWidth="1"/>
    <col min="3834" max="3834" width="12.140625" style="37" bestFit="1" customWidth="1"/>
    <col min="3835" max="3835" width="12.85546875" style="37" customWidth="1"/>
    <col min="3836" max="3838" width="10.85546875" style="37" bestFit="1" customWidth="1"/>
    <col min="3839" max="3839" width="12.140625" style="37" bestFit="1" customWidth="1"/>
    <col min="3840" max="3841" width="11.7109375" style="37" customWidth="1"/>
    <col min="3842" max="3844" width="9.5703125" style="37" bestFit="1" customWidth="1"/>
    <col min="3845" max="3845" width="10.85546875" style="37" bestFit="1" customWidth="1"/>
    <col min="3846" max="3846" width="11.42578125" style="37" customWidth="1"/>
    <col min="3847" max="3847" width="10.7109375" style="37" customWidth="1"/>
    <col min="3848" max="3850" width="11" style="37" customWidth="1"/>
    <col min="3851" max="3852" width="14.7109375" style="37" customWidth="1"/>
    <col min="3853" max="4088" width="8.7109375" style="37"/>
    <col min="4089" max="4089" width="21.42578125" style="37" customWidth="1"/>
    <col min="4090" max="4090" width="12.140625" style="37" bestFit="1" customWidth="1"/>
    <col min="4091" max="4091" width="12.85546875" style="37" customWidth="1"/>
    <col min="4092" max="4094" width="10.85546875" style="37" bestFit="1" customWidth="1"/>
    <col min="4095" max="4095" width="12.140625" style="37" bestFit="1" customWidth="1"/>
    <col min="4096" max="4097" width="11.7109375" style="37" customWidth="1"/>
    <col min="4098" max="4100" width="9.5703125" style="37" bestFit="1" customWidth="1"/>
    <col min="4101" max="4101" width="10.85546875" style="37" bestFit="1" customWidth="1"/>
    <col min="4102" max="4102" width="11.42578125" style="37" customWidth="1"/>
    <col min="4103" max="4103" width="10.7109375" style="37" customWidth="1"/>
    <col min="4104" max="4106" width="11" style="37" customWidth="1"/>
    <col min="4107" max="4108" width="14.7109375" style="37" customWidth="1"/>
    <col min="4109" max="4344" width="8.7109375" style="37"/>
    <col min="4345" max="4345" width="21.42578125" style="37" customWidth="1"/>
    <col min="4346" max="4346" width="12.140625" style="37" bestFit="1" customWidth="1"/>
    <col min="4347" max="4347" width="12.85546875" style="37" customWidth="1"/>
    <col min="4348" max="4350" width="10.85546875" style="37" bestFit="1" customWidth="1"/>
    <col min="4351" max="4351" width="12.140625" style="37" bestFit="1" customWidth="1"/>
    <col min="4352" max="4353" width="11.7109375" style="37" customWidth="1"/>
    <col min="4354" max="4356" width="9.5703125" style="37" bestFit="1" customWidth="1"/>
    <col min="4357" max="4357" width="10.85546875" style="37" bestFit="1" customWidth="1"/>
    <col min="4358" max="4358" width="11.42578125" style="37" customWidth="1"/>
    <col min="4359" max="4359" width="10.7109375" style="37" customWidth="1"/>
    <col min="4360" max="4362" width="11" style="37" customWidth="1"/>
    <col min="4363" max="4364" width="14.7109375" style="37" customWidth="1"/>
    <col min="4365" max="4600" width="8.7109375" style="37"/>
    <col min="4601" max="4601" width="21.42578125" style="37" customWidth="1"/>
    <col min="4602" max="4602" width="12.140625" style="37" bestFit="1" customWidth="1"/>
    <col min="4603" max="4603" width="12.85546875" style="37" customWidth="1"/>
    <col min="4604" max="4606" width="10.85546875" style="37" bestFit="1" customWidth="1"/>
    <col min="4607" max="4607" width="12.140625" style="37" bestFit="1" customWidth="1"/>
    <col min="4608" max="4609" width="11.7109375" style="37" customWidth="1"/>
    <col min="4610" max="4612" width="9.5703125" style="37" bestFit="1" customWidth="1"/>
    <col min="4613" max="4613" width="10.85546875" style="37" bestFit="1" customWidth="1"/>
    <col min="4614" max="4614" width="11.42578125" style="37" customWidth="1"/>
    <col min="4615" max="4615" width="10.7109375" style="37" customWidth="1"/>
    <col min="4616" max="4618" width="11" style="37" customWidth="1"/>
    <col min="4619" max="4620" width="14.7109375" style="37" customWidth="1"/>
    <col min="4621" max="4856" width="8.7109375" style="37"/>
    <col min="4857" max="4857" width="21.42578125" style="37" customWidth="1"/>
    <col min="4858" max="4858" width="12.140625" style="37" bestFit="1" customWidth="1"/>
    <col min="4859" max="4859" width="12.85546875" style="37" customWidth="1"/>
    <col min="4860" max="4862" width="10.85546875" style="37" bestFit="1" customWidth="1"/>
    <col min="4863" max="4863" width="12.140625" style="37" bestFit="1" customWidth="1"/>
    <col min="4864" max="4865" width="11.7109375" style="37" customWidth="1"/>
    <col min="4866" max="4868" width="9.5703125" style="37" bestFit="1" customWidth="1"/>
    <col min="4869" max="4869" width="10.85546875" style="37" bestFit="1" customWidth="1"/>
    <col min="4870" max="4870" width="11.42578125" style="37" customWidth="1"/>
    <col min="4871" max="4871" width="10.7109375" style="37" customWidth="1"/>
    <col min="4872" max="4874" width="11" style="37" customWidth="1"/>
    <col min="4875" max="4876" width="14.7109375" style="37" customWidth="1"/>
    <col min="4877" max="5112" width="8.7109375" style="37"/>
    <col min="5113" max="5113" width="21.42578125" style="37" customWidth="1"/>
    <col min="5114" max="5114" width="12.140625" style="37" bestFit="1" customWidth="1"/>
    <col min="5115" max="5115" width="12.85546875" style="37" customWidth="1"/>
    <col min="5116" max="5118" width="10.85546875" style="37" bestFit="1" customWidth="1"/>
    <col min="5119" max="5119" width="12.140625" style="37" bestFit="1" customWidth="1"/>
    <col min="5120" max="5121" width="11.7109375" style="37" customWidth="1"/>
    <col min="5122" max="5124" width="9.5703125" style="37" bestFit="1" customWidth="1"/>
    <col min="5125" max="5125" width="10.85546875" style="37" bestFit="1" customWidth="1"/>
    <col min="5126" max="5126" width="11.42578125" style="37" customWidth="1"/>
    <col min="5127" max="5127" width="10.7109375" style="37" customWidth="1"/>
    <col min="5128" max="5130" width="11" style="37" customWidth="1"/>
    <col min="5131" max="5132" width="14.7109375" style="37" customWidth="1"/>
    <col min="5133" max="5368" width="8.7109375" style="37"/>
    <col min="5369" max="5369" width="21.42578125" style="37" customWidth="1"/>
    <col min="5370" max="5370" width="12.140625" style="37" bestFit="1" customWidth="1"/>
    <col min="5371" max="5371" width="12.85546875" style="37" customWidth="1"/>
    <col min="5372" max="5374" width="10.85546875" style="37" bestFit="1" customWidth="1"/>
    <col min="5375" max="5375" width="12.140625" style="37" bestFit="1" customWidth="1"/>
    <col min="5376" max="5377" width="11.7109375" style="37" customWidth="1"/>
    <col min="5378" max="5380" width="9.5703125" style="37" bestFit="1" customWidth="1"/>
    <col min="5381" max="5381" width="10.85546875" style="37" bestFit="1" customWidth="1"/>
    <col min="5382" max="5382" width="11.42578125" style="37" customWidth="1"/>
    <col min="5383" max="5383" width="10.7109375" style="37" customWidth="1"/>
    <col min="5384" max="5386" width="11" style="37" customWidth="1"/>
    <col min="5387" max="5388" width="14.7109375" style="37" customWidth="1"/>
    <col min="5389" max="5624" width="8.7109375" style="37"/>
    <col min="5625" max="5625" width="21.42578125" style="37" customWidth="1"/>
    <col min="5626" max="5626" width="12.140625" style="37" bestFit="1" customWidth="1"/>
    <col min="5627" max="5627" width="12.85546875" style="37" customWidth="1"/>
    <col min="5628" max="5630" width="10.85546875" style="37" bestFit="1" customWidth="1"/>
    <col min="5631" max="5631" width="12.140625" style="37" bestFit="1" customWidth="1"/>
    <col min="5632" max="5633" width="11.7109375" style="37" customWidth="1"/>
    <col min="5634" max="5636" width="9.5703125" style="37" bestFit="1" customWidth="1"/>
    <col min="5637" max="5637" width="10.85546875" style="37" bestFit="1" customWidth="1"/>
    <col min="5638" max="5638" width="11.42578125" style="37" customWidth="1"/>
    <col min="5639" max="5639" width="10.7109375" style="37" customWidth="1"/>
    <col min="5640" max="5642" width="11" style="37" customWidth="1"/>
    <col min="5643" max="5644" width="14.7109375" style="37" customWidth="1"/>
    <col min="5645" max="5880" width="8.7109375" style="37"/>
    <col min="5881" max="5881" width="21.42578125" style="37" customWidth="1"/>
    <col min="5882" max="5882" width="12.140625" style="37" bestFit="1" customWidth="1"/>
    <col min="5883" max="5883" width="12.85546875" style="37" customWidth="1"/>
    <col min="5884" max="5886" width="10.85546875" style="37" bestFit="1" customWidth="1"/>
    <col min="5887" max="5887" width="12.140625" style="37" bestFit="1" customWidth="1"/>
    <col min="5888" max="5889" width="11.7109375" style="37" customWidth="1"/>
    <col min="5890" max="5892" width="9.5703125" style="37" bestFit="1" customWidth="1"/>
    <col min="5893" max="5893" width="10.85546875" style="37" bestFit="1" customWidth="1"/>
    <col min="5894" max="5894" width="11.42578125" style="37" customWidth="1"/>
    <col min="5895" max="5895" width="10.7109375" style="37" customWidth="1"/>
    <col min="5896" max="5898" width="11" style="37" customWidth="1"/>
    <col min="5899" max="5900" width="14.7109375" style="37" customWidth="1"/>
    <col min="5901" max="6136" width="8.7109375" style="37"/>
    <col min="6137" max="6137" width="21.42578125" style="37" customWidth="1"/>
    <col min="6138" max="6138" width="12.140625" style="37" bestFit="1" customWidth="1"/>
    <col min="6139" max="6139" width="12.85546875" style="37" customWidth="1"/>
    <col min="6140" max="6142" width="10.85546875" style="37" bestFit="1" customWidth="1"/>
    <col min="6143" max="6143" width="12.140625" style="37" bestFit="1" customWidth="1"/>
    <col min="6144" max="6145" width="11.7109375" style="37" customWidth="1"/>
    <col min="6146" max="6148" width="9.5703125" style="37" bestFit="1" customWidth="1"/>
    <col min="6149" max="6149" width="10.85546875" style="37" bestFit="1" customWidth="1"/>
    <col min="6150" max="6150" width="11.42578125" style="37" customWidth="1"/>
    <col min="6151" max="6151" width="10.7109375" style="37" customWidth="1"/>
    <col min="6152" max="6154" width="11" style="37" customWidth="1"/>
    <col min="6155" max="6156" width="14.7109375" style="37" customWidth="1"/>
    <col min="6157" max="6392" width="8.7109375" style="37"/>
    <col min="6393" max="6393" width="21.42578125" style="37" customWidth="1"/>
    <col min="6394" max="6394" width="12.140625" style="37" bestFit="1" customWidth="1"/>
    <col min="6395" max="6395" width="12.85546875" style="37" customWidth="1"/>
    <col min="6396" max="6398" width="10.85546875" style="37" bestFit="1" customWidth="1"/>
    <col min="6399" max="6399" width="12.140625" style="37" bestFit="1" customWidth="1"/>
    <col min="6400" max="6401" width="11.7109375" style="37" customWidth="1"/>
    <col min="6402" max="6404" width="9.5703125" style="37" bestFit="1" customWidth="1"/>
    <col min="6405" max="6405" width="10.85546875" style="37" bestFit="1" customWidth="1"/>
    <col min="6406" max="6406" width="11.42578125" style="37" customWidth="1"/>
    <col min="6407" max="6407" width="10.7109375" style="37" customWidth="1"/>
    <col min="6408" max="6410" width="11" style="37" customWidth="1"/>
    <col min="6411" max="6412" width="14.7109375" style="37" customWidth="1"/>
    <col min="6413" max="6648" width="8.7109375" style="37"/>
    <col min="6649" max="6649" width="21.42578125" style="37" customWidth="1"/>
    <col min="6650" max="6650" width="12.140625" style="37" bestFit="1" customWidth="1"/>
    <col min="6651" max="6651" width="12.85546875" style="37" customWidth="1"/>
    <col min="6652" max="6654" width="10.85546875" style="37" bestFit="1" customWidth="1"/>
    <col min="6655" max="6655" width="12.140625" style="37" bestFit="1" customWidth="1"/>
    <col min="6656" max="6657" width="11.7109375" style="37" customWidth="1"/>
    <col min="6658" max="6660" width="9.5703125" style="37" bestFit="1" customWidth="1"/>
    <col min="6661" max="6661" width="10.85546875" style="37" bestFit="1" customWidth="1"/>
    <col min="6662" max="6662" width="11.42578125" style="37" customWidth="1"/>
    <col min="6663" max="6663" width="10.7109375" style="37" customWidth="1"/>
    <col min="6664" max="6666" width="11" style="37" customWidth="1"/>
    <col min="6667" max="6668" width="14.7109375" style="37" customWidth="1"/>
    <col min="6669" max="6904" width="8.7109375" style="37"/>
    <col min="6905" max="6905" width="21.42578125" style="37" customWidth="1"/>
    <col min="6906" max="6906" width="12.140625" style="37" bestFit="1" customWidth="1"/>
    <col min="6907" max="6907" width="12.85546875" style="37" customWidth="1"/>
    <col min="6908" max="6910" width="10.85546875" style="37" bestFit="1" customWidth="1"/>
    <col min="6911" max="6911" width="12.140625" style="37" bestFit="1" customWidth="1"/>
    <col min="6912" max="6913" width="11.7109375" style="37" customWidth="1"/>
    <col min="6914" max="6916" width="9.5703125" style="37" bestFit="1" customWidth="1"/>
    <col min="6917" max="6917" width="10.85546875" style="37" bestFit="1" customWidth="1"/>
    <col min="6918" max="6918" width="11.42578125" style="37" customWidth="1"/>
    <col min="6919" max="6919" width="10.7109375" style="37" customWidth="1"/>
    <col min="6920" max="6922" width="11" style="37" customWidth="1"/>
    <col min="6923" max="6924" width="14.7109375" style="37" customWidth="1"/>
    <col min="6925" max="7160" width="8.7109375" style="37"/>
    <col min="7161" max="7161" width="21.42578125" style="37" customWidth="1"/>
    <col min="7162" max="7162" width="12.140625" style="37" bestFit="1" customWidth="1"/>
    <col min="7163" max="7163" width="12.85546875" style="37" customWidth="1"/>
    <col min="7164" max="7166" width="10.85546875" style="37" bestFit="1" customWidth="1"/>
    <col min="7167" max="7167" width="12.140625" style="37" bestFit="1" customWidth="1"/>
    <col min="7168" max="7169" width="11.7109375" style="37" customWidth="1"/>
    <col min="7170" max="7172" width="9.5703125" style="37" bestFit="1" customWidth="1"/>
    <col min="7173" max="7173" width="10.85546875" style="37" bestFit="1" customWidth="1"/>
    <col min="7174" max="7174" width="11.42578125" style="37" customWidth="1"/>
    <col min="7175" max="7175" width="10.7109375" style="37" customWidth="1"/>
    <col min="7176" max="7178" width="11" style="37" customWidth="1"/>
    <col min="7179" max="7180" width="14.7109375" style="37" customWidth="1"/>
    <col min="7181" max="7416" width="8.7109375" style="37"/>
    <col min="7417" max="7417" width="21.42578125" style="37" customWidth="1"/>
    <col min="7418" max="7418" width="12.140625" style="37" bestFit="1" customWidth="1"/>
    <col min="7419" max="7419" width="12.85546875" style="37" customWidth="1"/>
    <col min="7420" max="7422" width="10.85546875" style="37" bestFit="1" customWidth="1"/>
    <col min="7423" max="7423" width="12.140625" style="37" bestFit="1" customWidth="1"/>
    <col min="7424" max="7425" width="11.7109375" style="37" customWidth="1"/>
    <col min="7426" max="7428" width="9.5703125" style="37" bestFit="1" customWidth="1"/>
    <col min="7429" max="7429" width="10.85546875" style="37" bestFit="1" customWidth="1"/>
    <col min="7430" max="7430" width="11.42578125" style="37" customWidth="1"/>
    <col min="7431" max="7431" width="10.7109375" style="37" customWidth="1"/>
    <col min="7432" max="7434" width="11" style="37" customWidth="1"/>
    <col min="7435" max="7436" width="14.7109375" style="37" customWidth="1"/>
    <col min="7437" max="7672" width="8.7109375" style="37"/>
    <col min="7673" max="7673" width="21.42578125" style="37" customWidth="1"/>
    <col min="7674" max="7674" width="12.140625" style="37" bestFit="1" customWidth="1"/>
    <col min="7675" max="7675" width="12.85546875" style="37" customWidth="1"/>
    <col min="7676" max="7678" width="10.85546875" style="37" bestFit="1" customWidth="1"/>
    <col min="7679" max="7679" width="12.140625" style="37" bestFit="1" customWidth="1"/>
    <col min="7680" max="7681" width="11.7109375" style="37" customWidth="1"/>
    <col min="7682" max="7684" width="9.5703125" style="37" bestFit="1" customWidth="1"/>
    <col min="7685" max="7685" width="10.85546875" style="37" bestFit="1" customWidth="1"/>
    <col min="7686" max="7686" width="11.42578125" style="37" customWidth="1"/>
    <col min="7687" max="7687" width="10.7109375" style="37" customWidth="1"/>
    <col min="7688" max="7690" width="11" style="37" customWidth="1"/>
    <col min="7691" max="7692" width="14.7109375" style="37" customWidth="1"/>
    <col min="7693" max="7928" width="8.7109375" style="37"/>
    <col min="7929" max="7929" width="21.42578125" style="37" customWidth="1"/>
    <col min="7930" max="7930" width="12.140625" style="37" bestFit="1" customWidth="1"/>
    <col min="7931" max="7931" width="12.85546875" style="37" customWidth="1"/>
    <col min="7932" max="7934" width="10.85546875" style="37" bestFit="1" customWidth="1"/>
    <col min="7935" max="7935" width="12.140625" style="37" bestFit="1" customWidth="1"/>
    <col min="7936" max="7937" width="11.7109375" style="37" customWidth="1"/>
    <col min="7938" max="7940" width="9.5703125" style="37" bestFit="1" customWidth="1"/>
    <col min="7941" max="7941" width="10.85546875" style="37" bestFit="1" customWidth="1"/>
    <col min="7942" max="7942" width="11.42578125" style="37" customWidth="1"/>
    <col min="7943" max="7943" width="10.7109375" style="37" customWidth="1"/>
    <col min="7944" max="7946" width="11" style="37" customWidth="1"/>
    <col min="7947" max="7948" width="14.7109375" style="37" customWidth="1"/>
    <col min="7949" max="8184" width="8.7109375" style="37"/>
    <col min="8185" max="8185" width="21.42578125" style="37" customWidth="1"/>
    <col min="8186" max="8186" width="12.140625" style="37" bestFit="1" customWidth="1"/>
    <col min="8187" max="8187" width="12.85546875" style="37" customWidth="1"/>
    <col min="8188" max="8190" width="10.85546875" style="37" bestFit="1" customWidth="1"/>
    <col min="8191" max="8191" width="12.140625" style="37" bestFit="1" customWidth="1"/>
    <col min="8192" max="8193" width="11.7109375" style="37" customWidth="1"/>
    <col min="8194" max="8196" width="9.5703125" style="37" bestFit="1" customWidth="1"/>
    <col min="8197" max="8197" width="10.85546875" style="37" bestFit="1" customWidth="1"/>
    <col min="8198" max="8198" width="11.42578125" style="37" customWidth="1"/>
    <col min="8199" max="8199" width="10.7109375" style="37" customWidth="1"/>
    <col min="8200" max="8202" width="11" style="37" customWidth="1"/>
    <col min="8203" max="8204" width="14.7109375" style="37" customWidth="1"/>
    <col min="8205" max="8440" width="8.7109375" style="37"/>
    <col min="8441" max="8441" width="21.42578125" style="37" customWidth="1"/>
    <col min="8442" max="8442" width="12.140625" style="37" bestFit="1" customWidth="1"/>
    <col min="8443" max="8443" width="12.85546875" style="37" customWidth="1"/>
    <col min="8444" max="8446" width="10.85546875" style="37" bestFit="1" customWidth="1"/>
    <col min="8447" max="8447" width="12.140625" style="37" bestFit="1" customWidth="1"/>
    <col min="8448" max="8449" width="11.7109375" style="37" customWidth="1"/>
    <col min="8450" max="8452" width="9.5703125" style="37" bestFit="1" customWidth="1"/>
    <col min="8453" max="8453" width="10.85546875" style="37" bestFit="1" customWidth="1"/>
    <col min="8454" max="8454" width="11.42578125" style="37" customWidth="1"/>
    <col min="8455" max="8455" width="10.7109375" style="37" customWidth="1"/>
    <col min="8456" max="8458" width="11" style="37" customWidth="1"/>
    <col min="8459" max="8460" width="14.7109375" style="37" customWidth="1"/>
    <col min="8461" max="8696" width="8.7109375" style="37"/>
    <col min="8697" max="8697" width="21.42578125" style="37" customWidth="1"/>
    <col min="8698" max="8698" width="12.140625" style="37" bestFit="1" customWidth="1"/>
    <col min="8699" max="8699" width="12.85546875" style="37" customWidth="1"/>
    <col min="8700" max="8702" width="10.85546875" style="37" bestFit="1" customWidth="1"/>
    <col min="8703" max="8703" width="12.140625" style="37" bestFit="1" customWidth="1"/>
    <col min="8704" max="8705" width="11.7109375" style="37" customWidth="1"/>
    <col min="8706" max="8708" width="9.5703125" style="37" bestFit="1" customWidth="1"/>
    <col min="8709" max="8709" width="10.85546875" style="37" bestFit="1" customWidth="1"/>
    <col min="8710" max="8710" width="11.42578125" style="37" customWidth="1"/>
    <col min="8711" max="8711" width="10.7109375" style="37" customWidth="1"/>
    <col min="8712" max="8714" width="11" style="37" customWidth="1"/>
    <col min="8715" max="8716" width="14.7109375" style="37" customWidth="1"/>
    <col min="8717" max="8952" width="8.7109375" style="37"/>
    <col min="8953" max="8953" width="21.42578125" style="37" customWidth="1"/>
    <col min="8954" max="8954" width="12.140625" style="37" bestFit="1" customWidth="1"/>
    <col min="8955" max="8955" width="12.85546875" style="37" customWidth="1"/>
    <col min="8956" max="8958" width="10.85546875" style="37" bestFit="1" customWidth="1"/>
    <col min="8959" max="8959" width="12.140625" style="37" bestFit="1" customWidth="1"/>
    <col min="8960" max="8961" width="11.7109375" style="37" customWidth="1"/>
    <col min="8962" max="8964" width="9.5703125" style="37" bestFit="1" customWidth="1"/>
    <col min="8965" max="8965" width="10.85546875" style="37" bestFit="1" customWidth="1"/>
    <col min="8966" max="8966" width="11.42578125" style="37" customWidth="1"/>
    <col min="8967" max="8967" width="10.7109375" style="37" customWidth="1"/>
    <col min="8968" max="8970" width="11" style="37" customWidth="1"/>
    <col min="8971" max="8972" width="14.7109375" style="37" customWidth="1"/>
    <col min="8973" max="9208" width="8.7109375" style="37"/>
    <col min="9209" max="9209" width="21.42578125" style="37" customWidth="1"/>
    <col min="9210" max="9210" width="12.140625" style="37" bestFit="1" customWidth="1"/>
    <col min="9211" max="9211" width="12.85546875" style="37" customWidth="1"/>
    <col min="9212" max="9214" width="10.85546875" style="37" bestFit="1" customWidth="1"/>
    <col min="9215" max="9215" width="12.140625" style="37" bestFit="1" customWidth="1"/>
    <col min="9216" max="9217" width="11.7109375" style="37" customWidth="1"/>
    <col min="9218" max="9220" width="9.5703125" style="37" bestFit="1" customWidth="1"/>
    <col min="9221" max="9221" width="10.85546875" style="37" bestFit="1" customWidth="1"/>
    <col min="9222" max="9222" width="11.42578125" style="37" customWidth="1"/>
    <col min="9223" max="9223" width="10.7109375" style="37" customWidth="1"/>
    <col min="9224" max="9226" width="11" style="37" customWidth="1"/>
    <col min="9227" max="9228" width="14.7109375" style="37" customWidth="1"/>
    <col min="9229" max="9464" width="8.7109375" style="37"/>
    <col min="9465" max="9465" width="21.42578125" style="37" customWidth="1"/>
    <col min="9466" max="9466" width="12.140625" style="37" bestFit="1" customWidth="1"/>
    <col min="9467" max="9467" width="12.85546875" style="37" customWidth="1"/>
    <col min="9468" max="9470" width="10.85546875" style="37" bestFit="1" customWidth="1"/>
    <col min="9471" max="9471" width="12.140625" style="37" bestFit="1" customWidth="1"/>
    <col min="9472" max="9473" width="11.7109375" style="37" customWidth="1"/>
    <col min="9474" max="9476" width="9.5703125" style="37" bestFit="1" customWidth="1"/>
    <col min="9477" max="9477" width="10.85546875" style="37" bestFit="1" customWidth="1"/>
    <col min="9478" max="9478" width="11.42578125" style="37" customWidth="1"/>
    <col min="9479" max="9479" width="10.7109375" style="37" customWidth="1"/>
    <col min="9480" max="9482" width="11" style="37" customWidth="1"/>
    <col min="9483" max="9484" width="14.7109375" style="37" customWidth="1"/>
    <col min="9485" max="9720" width="8.7109375" style="37"/>
    <col min="9721" max="9721" width="21.42578125" style="37" customWidth="1"/>
    <col min="9722" max="9722" width="12.140625" style="37" bestFit="1" customWidth="1"/>
    <col min="9723" max="9723" width="12.85546875" style="37" customWidth="1"/>
    <col min="9724" max="9726" width="10.85546875" style="37" bestFit="1" customWidth="1"/>
    <col min="9727" max="9727" width="12.140625" style="37" bestFit="1" customWidth="1"/>
    <col min="9728" max="9729" width="11.7109375" style="37" customWidth="1"/>
    <col min="9730" max="9732" width="9.5703125" style="37" bestFit="1" customWidth="1"/>
    <col min="9733" max="9733" width="10.85546875" style="37" bestFit="1" customWidth="1"/>
    <col min="9734" max="9734" width="11.42578125" style="37" customWidth="1"/>
    <col min="9735" max="9735" width="10.7109375" style="37" customWidth="1"/>
    <col min="9736" max="9738" width="11" style="37" customWidth="1"/>
    <col min="9739" max="9740" width="14.7109375" style="37" customWidth="1"/>
    <col min="9741" max="9976" width="8.7109375" style="37"/>
    <col min="9977" max="9977" width="21.42578125" style="37" customWidth="1"/>
    <col min="9978" max="9978" width="12.140625" style="37" bestFit="1" customWidth="1"/>
    <col min="9979" max="9979" width="12.85546875" style="37" customWidth="1"/>
    <col min="9980" max="9982" width="10.85546875" style="37" bestFit="1" customWidth="1"/>
    <col min="9983" max="9983" width="12.140625" style="37" bestFit="1" customWidth="1"/>
    <col min="9984" max="9985" width="11.7109375" style="37" customWidth="1"/>
    <col min="9986" max="9988" width="9.5703125" style="37" bestFit="1" customWidth="1"/>
    <col min="9989" max="9989" width="10.85546875" style="37" bestFit="1" customWidth="1"/>
    <col min="9990" max="9990" width="11.42578125" style="37" customWidth="1"/>
    <col min="9991" max="9991" width="10.7109375" style="37" customWidth="1"/>
    <col min="9992" max="9994" width="11" style="37" customWidth="1"/>
    <col min="9995" max="9996" width="14.7109375" style="37" customWidth="1"/>
    <col min="9997" max="10232" width="8.7109375" style="37"/>
    <col min="10233" max="10233" width="21.42578125" style="37" customWidth="1"/>
    <col min="10234" max="10234" width="12.140625" style="37" bestFit="1" customWidth="1"/>
    <col min="10235" max="10235" width="12.85546875" style="37" customWidth="1"/>
    <col min="10236" max="10238" width="10.85546875" style="37" bestFit="1" customWidth="1"/>
    <col min="10239" max="10239" width="12.140625" style="37" bestFit="1" customWidth="1"/>
    <col min="10240" max="10241" width="11.7109375" style="37" customWidth="1"/>
    <col min="10242" max="10244" width="9.5703125" style="37" bestFit="1" customWidth="1"/>
    <col min="10245" max="10245" width="10.85546875" style="37" bestFit="1" customWidth="1"/>
    <col min="10246" max="10246" width="11.42578125" style="37" customWidth="1"/>
    <col min="10247" max="10247" width="10.7109375" style="37" customWidth="1"/>
    <col min="10248" max="10250" width="11" style="37" customWidth="1"/>
    <col min="10251" max="10252" width="14.7109375" style="37" customWidth="1"/>
    <col min="10253" max="10488" width="8.7109375" style="37"/>
    <col min="10489" max="10489" width="21.42578125" style="37" customWidth="1"/>
    <col min="10490" max="10490" width="12.140625" style="37" bestFit="1" customWidth="1"/>
    <col min="10491" max="10491" width="12.85546875" style="37" customWidth="1"/>
    <col min="10492" max="10494" width="10.85546875" style="37" bestFit="1" customWidth="1"/>
    <col min="10495" max="10495" width="12.140625" style="37" bestFit="1" customWidth="1"/>
    <col min="10496" max="10497" width="11.7109375" style="37" customWidth="1"/>
    <col min="10498" max="10500" width="9.5703125" style="37" bestFit="1" customWidth="1"/>
    <col min="10501" max="10501" width="10.85546875" style="37" bestFit="1" customWidth="1"/>
    <col min="10502" max="10502" width="11.42578125" style="37" customWidth="1"/>
    <col min="10503" max="10503" width="10.7109375" style="37" customWidth="1"/>
    <col min="10504" max="10506" width="11" style="37" customWidth="1"/>
    <col min="10507" max="10508" width="14.7109375" style="37" customWidth="1"/>
    <col min="10509" max="10744" width="8.7109375" style="37"/>
    <col min="10745" max="10745" width="21.42578125" style="37" customWidth="1"/>
    <col min="10746" max="10746" width="12.140625" style="37" bestFit="1" customWidth="1"/>
    <col min="10747" max="10747" width="12.85546875" style="37" customWidth="1"/>
    <col min="10748" max="10750" width="10.85546875" style="37" bestFit="1" customWidth="1"/>
    <col min="10751" max="10751" width="12.140625" style="37" bestFit="1" customWidth="1"/>
    <col min="10752" max="10753" width="11.7109375" style="37" customWidth="1"/>
    <col min="10754" max="10756" width="9.5703125" style="37" bestFit="1" customWidth="1"/>
    <col min="10757" max="10757" width="10.85546875" style="37" bestFit="1" customWidth="1"/>
    <col min="10758" max="10758" width="11.42578125" style="37" customWidth="1"/>
    <col min="10759" max="10759" width="10.7109375" style="37" customWidth="1"/>
    <col min="10760" max="10762" width="11" style="37" customWidth="1"/>
    <col min="10763" max="10764" width="14.7109375" style="37" customWidth="1"/>
    <col min="10765" max="11000" width="8.7109375" style="37"/>
    <col min="11001" max="11001" width="21.42578125" style="37" customWidth="1"/>
    <col min="11002" max="11002" width="12.140625" style="37" bestFit="1" customWidth="1"/>
    <col min="11003" max="11003" width="12.85546875" style="37" customWidth="1"/>
    <col min="11004" max="11006" width="10.85546875" style="37" bestFit="1" customWidth="1"/>
    <col min="11007" max="11007" width="12.140625" style="37" bestFit="1" customWidth="1"/>
    <col min="11008" max="11009" width="11.7109375" style="37" customWidth="1"/>
    <col min="11010" max="11012" width="9.5703125" style="37" bestFit="1" customWidth="1"/>
    <col min="11013" max="11013" width="10.85546875" style="37" bestFit="1" customWidth="1"/>
    <col min="11014" max="11014" width="11.42578125" style="37" customWidth="1"/>
    <col min="11015" max="11015" width="10.7109375" style="37" customWidth="1"/>
    <col min="11016" max="11018" width="11" style="37" customWidth="1"/>
    <col min="11019" max="11020" width="14.7109375" style="37" customWidth="1"/>
    <col min="11021" max="11256" width="8.7109375" style="37"/>
    <col min="11257" max="11257" width="21.42578125" style="37" customWidth="1"/>
    <col min="11258" max="11258" width="12.140625" style="37" bestFit="1" customWidth="1"/>
    <col min="11259" max="11259" width="12.85546875" style="37" customWidth="1"/>
    <col min="11260" max="11262" width="10.85546875" style="37" bestFit="1" customWidth="1"/>
    <col min="11263" max="11263" width="12.140625" style="37" bestFit="1" customWidth="1"/>
    <col min="11264" max="11265" width="11.7109375" style="37" customWidth="1"/>
    <col min="11266" max="11268" width="9.5703125" style="37" bestFit="1" customWidth="1"/>
    <col min="11269" max="11269" width="10.85546875" style="37" bestFit="1" customWidth="1"/>
    <col min="11270" max="11270" width="11.42578125" style="37" customWidth="1"/>
    <col min="11271" max="11271" width="10.7109375" style="37" customWidth="1"/>
    <col min="11272" max="11274" width="11" style="37" customWidth="1"/>
    <col min="11275" max="11276" width="14.7109375" style="37" customWidth="1"/>
    <col min="11277" max="11512" width="8.7109375" style="37"/>
    <col min="11513" max="11513" width="21.42578125" style="37" customWidth="1"/>
    <col min="11514" max="11514" width="12.140625" style="37" bestFit="1" customWidth="1"/>
    <col min="11515" max="11515" width="12.85546875" style="37" customWidth="1"/>
    <col min="11516" max="11518" width="10.85546875" style="37" bestFit="1" customWidth="1"/>
    <col min="11519" max="11519" width="12.140625" style="37" bestFit="1" customWidth="1"/>
    <col min="11520" max="11521" width="11.7109375" style="37" customWidth="1"/>
    <col min="11522" max="11524" width="9.5703125" style="37" bestFit="1" customWidth="1"/>
    <col min="11525" max="11525" width="10.85546875" style="37" bestFit="1" customWidth="1"/>
    <col min="11526" max="11526" width="11.42578125" style="37" customWidth="1"/>
    <col min="11527" max="11527" width="10.7109375" style="37" customWidth="1"/>
    <col min="11528" max="11530" width="11" style="37" customWidth="1"/>
    <col min="11531" max="11532" width="14.7109375" style="37" customWidth="1"/>
    <col min="11533" max="11768" width="8.7109375" style="37"/>
    <col min="11769" max="11769" width="21.42578125" style="37" customWidth="1"/>
    <col min="11770" max="11770" width="12.140625" style="37" bestFit="1" customWidth="1"/>
    <col min="11771" max="11771" width="12.85546875" style="37" customWidth="1"/>
    <col min="11772" max="11774" width="10.85546875" style="37" bestFit="1" customWidth="1"/>
    <col min="11775" max="11775" width="12.140625" style="37" bestFit="1" customWidth="1"/>
    <col min="11776" max="11777" width="11.7109375" style="37" customWidth="1"/>
    <col min="11778" max="11780" width="9.5703125" style="37" bestFit="1" customWidth="1"/>
    <col min="11781" max="11781" width="10.85546875" style="37" bestFit="1" customWidth="1"/>
    <col min="11782" max="11782" width="11.42578125" style="37" customWidth="1"/>
    <col min="11783" max="11783" width="10.7109375" style="37" customWidth="1"/>
    <col min="11784" max="11786" width="11" style="37" customWidth="1"/>
    <col min="11787" max="11788" width="14.7109375" style="37" customWidth="1"/>
    <col min="11789" max="12024" width="8.7109375" style="37"/>
    <col min="12025" max="12025" width="21.42578125" style="37" customWidth="1"/>
    <col min="12026" max="12026" width="12.140625" style="37" bestFit="1" customWidth="1"/>
    <col min="12027" max="12027" width="12.85546875" style="37" customWidth="1"/>
    <col min="12028" max="12030" width="10.85546875" style="37" bestFit="1" customWidth="1"/>
    <col min="12031" max="12031" width="12.140625" style="37" bestFit="1" customWidth="1"/>
    <col min="12032" max="12033" width="11.7109375" style="37" customWidth="1"/>
    <col min="12034" max="12036" width="9.5703125" style="37" bestFit="1" customWidth="1"/>
    <col min="12037" max="12037" width="10.85546875" style="37" bestFit="1" customWidth="1"/>
    <col min="12038" max="12038" width="11.42578125" style="37" customWidth="1"/>
    <col min="12039" max="12039" width="10.7109375" style="37" customWidth="1"/>
    <col min="12040" max="12042" width="11" style="37" customWidth="1"/>
    <col min="12043" max="12044" width="14.7109375" style="37" customWidth="1"/>
    <col min="12045" max="12280" width="8.7109375" style="37"/>
    <col min="12281" max="12281" width="21.42578125" style="37" customWidth="1"/>
    <col min="12282" max="12282" width="12.140625" style="37" bestFit="1" customWidth="1"/>
    <col min="12283" max="12283" width="12.85546875" style="37" customWidth="1"/>
    <col min="12284" max="12286" width="10.85546875" style="37" bestFit="1" customWidth="1"/>
    <col min="12287" max="12287" width="12.140625" style="37" bestFit="1" customWidth="1"/>
    <col min="12288" max="12289" width="11.7109375" style="37" customWidth="1"/>
    <col min="12290" max="12292" width="9.5703125" style="37" bestFit="1" customWidth="1"/>
    <col min="12293" max="12293" width="10.85546875" style="37" bestFit="1" customWidth="1"/>
    <col min="12294" max="12294" width="11.42578125" style="37" customWidth="1"/>
    <col min="12295" max="12295" width="10.7109375" style="37" customWidth="1"/>
    <col min="12296" max="12298" width="11" style="37" customWidth="1"/>
    <col min="12299" max="12300" width="14.7109375" style="37" customWidth="1"/>
    <col min="12301" max="12536" width="8.7109375" style="37"/>
    <col min="12537" max="12537" width="21.42578125" style="37" customWidth="1"/>
    <col min="12538" max="12538" width="12.140625" style="37" bestFit="1" customWidth="1"/>
    <col min="12539" max="12539" width="12.85546875" style="37" customWidth="1"/>
    <col min="12540" max="12542" width="10.85546875" style="37" bestFit="1" customWidth="1"/>
    <col min="12543" max="12543" width="12.140625" style="37" bestFit="1" customWidth="1"/>
    <col min="12544" max="12545" width="11.7109375" style="37" customWidth="1"/>
    <col min="12546" max="12548" width="9.5703125" style="37" bestFit="1" customWidth="1"/>
    <col min="12549" max="12549" width="10.85546875" style="37" bestFit="1" customWidth="1"/>
    <col min="12550" max="12550" width="11.42578125" style="37" customWidth="1"/>
    <col min="12551" max="12551" width="10.7109375" style="37" customWidth="1"/>
    <col min="12552" max="12554" width="11" style="37" customWidth="1"/>
    <col min="12555" max="12556" width="14.7109375" style="37" customWidth="1"/>
    <col min="12557" max="12792" width="8.7109375" style="37"/>
    <col min="12793" max="12793" width="21.42578125" style="37" customWidth="1"/>
    <col min="12794" max="12794" width="12.140625" style="37" bestFit="1" customWidth="1"/>
    <col min="12795" max="12795" width="12.85546875" style="37" customWidth="1"/>
    <col min="12796" max="12798" width="10.85546875" style="37" bestFit="1" customWidth="1"/>
    <col min="12799" max="12799" width="12.140625" style="37" bestFit="1" customWidth="1"/>
    <col min="12800" max="12801" width="11.7109375" style="37" customWidth="1"/>
    <col min="12802" max="12804" width="9.5703125" style="37" bestFit="1" customWidth="1"/>
    <col min="12805" max="12805" width="10.85546875" style="37" bestFit="1" customWidth="1"/>
    <col min="12806" max="12806" width="11.42578125" style="37" customWidth="1"/>
    <col min="12807" max="12807" width="10.7109375" style="37" customWidth="1"/>
    <col min="12808" max="12810" width="11" style="37" customWidth="1"/>
    <col min="12811" max="12812" width="14.7109375" style="37" customWidth="1"/>
    <col min="12813" max="13048" width="8.7109375" style="37"/>
    <col min="13049" max="13049" width="21.42578125" style="37" customWidth="1"/>
    <col min="13050" max="13050" width="12.140625" style="37" bestFit="1" customWidth="1"/>
    <col min="13051" max="13051" width="12.85546875" style="37" customWidth="1"/>
    <col min="13052" max="13054" width="10.85546875" style="37" bestFit="1" customWidth="1"/>
    <col min="13055" max="13055" width="12.140625" style="37" bestFit="1" customWidth="1"/>
    <col min="13056" max="13057" width="11.7109375" style="37" customWidth="1"/>
    <col min="13058" max="13060" width="9.5703125" style="37" bestFit="1" customWidth="1"/>
    <col min="13061" max="13061" width="10.85546875" style="37" bestFit="1" customWidth="1"/>
    <col min="13062" max="13062" width="11.42578125" style="37" customWidth="1"/>
    <col min="13063" max="13063" width="10.7109375" style="37" customWidth="1"/>
    <col min="13064" max="13066" width="11" style="37" customWidth="1"/>
    <col min="13067" max="13068" width="14.7109375" style="37" customWidth="1"/>
    <col min="13069" max="13304" width="8.7109375" style="37"/>
    <col min="13305" max="13305" width="21.42578125" style="37" customWidth="1"/>
    <col min="13306" max="13306" width="12.140625" style="37" bestFit="1" customWidth="1"/>
    <col min="13307" max="13307" width="12.85546875" style="37" customWidth="1"/>
    <col min="13308" max="13310" width="10.85546875" style="37" bestFit="1" customWidth="1"/>
    <col min="13311" max="13311" width="12.140625" style="37" bestFit="1" customWidth="1"/>
    <col min="13312" max="13313" width="11.7109375" style="37" customWidth="1"/>
    <col min="13314" max="13316" width="9.5703125" style="37" bestFit="1" customWidth="1"/>
    <col min="13317" max="13317" width="10.85546875" style="37" bestFit="1" customWidth="1"/>
    <col min="13318" max="13318" width="11.42578125" style="37" customWidth="1"/>
    <col min="13319" max="13319" width="10.7109375" style="37" customWidth="1"/>
    <col min="13320" max="13322" width="11" style="37" customWidth="1"/>
    <col min="13323" max="13324" width="14.7109375" style="37" customWidth="1"/>
    <col min="13325" max="13560" width="8.7109375" style="37"/>
    <col min="13561" max="13561" width="21.42578125" style="37" customWidth="1"/>
    <col min="13562" max="13562" width="12.140625" style="37" bestFit="1" customWidth="1"/>
    <col min="13563" max="13563" width="12.85546875" style="37" customWidth="1"/>
    <col min="13564" max="13566" width="10.85546875" style="37" bestFit="1" customWidth="1"/>
    <col min="13567" max="13567" width="12.140625" style="37" bestFit="1" customWidth="1"/>
    <col min="13568" max="13569" width="11.7109375" style="37" customWidth="1"/>
    <col min="13570" max="13572" width="9.5703125" style="37" bestFit="1" customWidth="1"/>
    <col min="13573" max="13573" width="10.85546875" style="37" bestFit="1" customWidth="1"/>
    <col min="13574" max="13574" width="11.42578125" style="37" customWidth="1"/>
    <col min="13575" max="13575" width="10.7109375" style="37" customWidth="1"/>
    <col min="13576" max="13578" width="11" style="37" customWidth="1"/>
    <col min="13579" max="13580" width="14.7109375" style="37" customWidth="1"/>
    <col min="13581" max="13816" width="8.7109375" style="37"/>
    <col min="13817" max="13817" width="21.42578125" style="37" customWidth="1"/>
    <col min="13818" max="13818" width="12.140625" style="37" bestFit="1" customWidth="1"/>
    <col min="13819" max="13819" width="12.85546875" style="37" customWidth="1"/>
    <col min="13820" max="13822" width="10.85546875" style="37" bestFit="1" customWidth="1"/>
    <col min="13823" max="13823" width="12.140625" style="37" bestFit="1" customWidth="1"/>
    <col min="13824" max="13825" width="11.7109375" style="37" customWidth="1"/>
    <col min="13826" max="13828" width="9.5703125" style="37" bestFit="1" customWidth="1"/>
    <col min="13829" max="13829" width="10.85546875" style="37" bestFit="1" customWidth="1"/>
    <col min="13830" max="13830" width="11.42578125" style="37" customWidth="1"/>
    <col min="13831" max="13831" width="10.7109375" style="37" customWidth="1"/>
    <col min="13832" max="13834" width="11" style="37" customWidth="1"/>
    <col min="13835" max="13836" width="14.7109375" style="37" customWidth="1"/>
    <col min="13837" max="14072" width="8.7109375" style="37"/>
    <col min="14073" max="14073" width="21.42578125" style="37" customWidth="1"/>
    <col min="14074" max="14074" width="12.140625" style="37" bestFit="1" customWidth="1"/>
    <col min="14075" max="14075" width="12.85546875" style="37" customWidth="1"/>
    <col min="14076" max="14078" width="10.85546875" style="37" bestFit="1" customWidth="1"/>
    <col min="14079" max="14079" width="12.140625" style="37" bestFit="1" customWidth="1"/>
    <col min="14080" max="14081" width="11.7109375" style="37" customWidth="1"/>
    <col min="14082" max="14084" width="9.5703125" style="37" bestFit="1" customWidth="1"/>
    <col min="14085" max="14085" width="10.85546875" style="37" bestFit="1" customWidth="1"/>
    <col min="14086" max="14086" width="11.42578125" style="37" customWidth="1"/>
    <col min="14087" max="14087" width="10.7109375" style="37" customWidth="1"/>
    <col min="14088" max="14090" width="11" style="37" customWidth="1"/>
    <col min="14091" max="14092" width="14.7109375" style="37" customWidth="1"/>
    <col min="14093" max="14328" width="8.7109375" style="37"/>
    <col min="14329" max="14329" width="21.42578125" style="37" customWidth="1"/>
    <col min="14330" max="14330" width="12.140625" style="37" bestFit="1" customWidth="1"/>
    <col min="14331" max="14331" width="12.85546875" style="37" customWidth="1"/>
    <col min="14332" max="14334" width="10.85546875" style="37" bestFit="1" customWidth="1"/>
    <col min="14335" max="14335" width="12.140625" style="37" bestFit="1" customWidth="1"/>
    <col min="14336" max="14337" width="11.7109375" style="37" customWidth="1"/>
    <col min="14338" max="14340" width="9.5703125" style="37" bestFit="1" customWidth="1"/>
    <col min="14341" max="14341" width="10.85546875" style="37" bestFit="1" customWidth="1"/>
    <col min="14342" max="14342" width="11.42578125" style="37" customWidth="1"/>
    <col min="14343" max="14343" width="10.7109375" style="37" customWidth="1"/>
    <col min="14344" max="14346" width="11" style="37" customWidth="1"/>
    <col min="14347" max="14348" width="14.7109375" style="37" customWidth="1"/>
    <col min="14349" max="14584" width="8.7109375" style="37"/>
    <col min="14585" max="14585" width="21.42578125" style="37" customWidth="1"/>
    <col min="14586" max="14586" width="12.140625" style="37" bestFit="1" customWidth="1"/>
    <col min="14587" max="14587" width="12.85546875" style="37" customWidth="1"/>
    <col min="14588" max="14590" width="10.85546875" style="37" bestFit="1" customWidth="1"/>
    <col min="14591" max="14591" width="12.140625" style="37" bestFit="1" customWidth="1"/>
    <col min="14592" max="14593" width="11.7109375" style="37" customWidth="1"/>
    <col min="14594" max="14596" width="9.5703125" style="37" bestFit="1" customWidth="1"/>
    <col min="14597" max="14597" width="10.85546875" style="37" bestFit="1" customWidth="1"/>
    <col min="14598" max="14598" width="11.42578125" style="37" customWidth="1"/>
    <col min="14599" max="14599" width="10.7109375" style="37" customWidth="1"/>
    <col min="14600" max="14602" width="11" style="37" customWidth="1"/>
    <col min="14603" max="14604" width="14.7109375" style="37" customWidth="1"/>
    <col min="14605" max="14840" width="8.7109375" style="37"/>
    <col min="14841" max="14841" width="21.42578125" style="37" customWidth="1"/>
    <col min="14842" max="14842" width="12.140625" style="37" bestFit="1" customWidth="1"/>
    <col min="14843" max="14843" width="12.85546875" style="37" customWidth="1"/>
    <col min="14844" max="14846" width="10.85546875" style="37" bestFit="1" customWidth="1"/>
    <col min="14847" max="14847" width="12.140625" style="37" bestFit="1" customWidth="1"/>
    <col min="14848" max="14849" width="11.7109375" style="37" customWidth="1"/>
    <col min="14850" max="14852" width="9.5703125" style="37" bestFit="1" customWidth="1"/>
    <col min="14853" max="14853" width="10.85546875" style="37" bestFit="1" customWidth="1"/>
    <col min="14854" max="14854" width="11.42578125" style="37" customWidth="1"/>
    <col min="14855" max="14855" width="10.7109375" style="37" customWidth="1"/>
    <col min="14856" max="14858" width="11" style="37" customWidth="1"/>
    <col min="14859" max="14860" width="14.7109375" style="37" customWidth="1"/>
    <col min="14861" max="15096" width="8.7109375" style="37"/>
    <col min="15097" max="15097" width="21.42578125" style="37" customWidth="1"/>
    <col min="15098" max="15098" width="12.140625" style="37" bestFit="1" customWidth="1"/>
    <col min="15099" max="15099" width="12.85546875" style="37" customWidth="1"/>
    <col min="15100" max="15102" width="10.85546875" style="37" bestFit="1" customWidth="1"/>
    <col min="15103" max="15103" width="12.140625" style="37" bestFit="1" customWidth="1"/>
    <col min="15104" max="15105" width="11.7109375" style="37" customWidth="1"/>
    <col min="15106" max="15108" width="9.5703125" style="37" bestFit="1" customWidth="1"/>
    <col min="15109" max="15109" width="10.85546875" style="37" bestFit="1" customWidth="1"/>
    <col min="15110" max="15110" width="11.42578125" style="37" customWidth="1"/>
    <col min="15111" max="15111" width="10.7109375" style="37" customWidth="1"/>
    <col min="15112" max="15114" width="11" style="37" customWidth="1"/>
    <col min="15115" max="15116" width="14.7109375" style="37" customWidth="1"/>
    <col min="15117" max="15352" width="8.7109375" style="37"/>
    <col min="15353" max="15353" width="21.42578125" style="37" customWidth="1"/>
    <col min="15354" max="15354" width="12.140625" style="37" bestFit="1" customWidth="1"/>
    <col min="15355" max="15355" width="12.85546875" style="37" customWidth="1"/>
    <col min="15356" max="15358" width="10.85546875" style="37" bestFit="1" customWidth="1"/>
    <col min="15359" max="15359" width="12.140625" style="37" bestFit="1" customWidth="1"/>
    <col min="15360" max="15361" width="11.7109375" style="37" customWidth="1"/>
    <col min="15362" max="15364" width="9.5703125" style="37" bestFit="1" customWidth="1"/>
    <col min="15365" max="15365" width="10.85546875" style="37" bestFit="1" customWidth="1"/>
    <col min="15366" max="15366" width="11.42578125" style="37" customWidth="1"/>
    <col min="15367" max="15367" width="10.7109375" style="37" customWidth="1"/>
    <col min="15368" max="15370" width="11" style="37" customWidth="1"/>
    <col min="15371" max="15372" width="14.7109375" style="37" customWidth="1"/>
    <col min="15373" max="15608" width="8.7109375" style="37"/>
    <col min="15609" max="15609" width="21.42578125" style="37" customWidth="1"/>
    <col min="15610" max="15610" width="12.140625" style="37" bestFit="1" customWidth="1"/>
    <col min="15611" max="15611" width="12.85546875" style="37" customWidth="1"/>
    <col min="15612" max="15614" width="10.85546875" style="37" bestFit="1" customWidth="1"/>
    <col min="15615" max="15615" width="12.140625" style="37" bestFit="1" customWidth="1"/>
    <col min="15616" max="15617" width="11.7109375" style="37" customWidth="1"/>
    <col min="15618" max="15620" width="9.5703125" style="37" bestFit="1" customWidth="1"/>
    <col min="15621" max="15621" width="10.85546875" style="37" bestFit="1" customWidth="1"/>
    <col min="15622" max="15622" width="11.42578125" style="37" customWidth="1"/>
    <col min="15623" max="15623" width="10.7109375" style="37" customWidth="1"/>
    <col min="15624" max="15626" width="11" style="37" customWidth="1"/>
    <col min="15627" max="15628" width="14.7109375" style="37" customWidth="1"/>
    <col min="15629" max="15864" width="8.7109375" style="37"/>
    <col min="15865" max="15865" width="21.42578125" style="37" customWidth="1"/>
    <col min="15866" max="15866" width="12.140625" style="37" bestFit="1" customWidth="1"/>
    <col min="15867" max="15867" width="12.85546875" style="37" customWidth="1"/>
    <col min="15868" max="15870" width="10.85546875" style="37" bestFit="1" customWidth="1"/>
    <col min="15871" max="15871" width="12.140625" style="37" bestFit="1" customWidth="1"/>
    <col min="15872" max="15873" width="11.7109375" style="37" customWidth="1"/>
    <col min="15874" max="15876" width="9.5703125" style="37" bestFit="1" customWidth="1"/>
    <col min="15877" max="15877" width="10.85546875" style="37" bestFit="1" customWidth="1"/>
    <col min="15878" max="15878" width="11.42578125" style="37" customWidth="1"/>
    <col min="15879" max="15879" width="10.7109375" style="37" customWidth="1"/>
    <col min="15880" max="15882" width="11" style="37" customWidth="1"/>
    <col min="15883" max="15884" width="14.7109375" style="37" customWidth="1"/>
    <col min="15885" max="16120" width="8.7109375" style="37"/>
    <col min="16121" max="16121" width="21.42578125" style="37" customWidth="1"/>
    <col min="16122" max="16122" width="12.140625" style="37" bestFit="1" customWidth="1"/>
    <col min="16123" max="16123" width="12.85546875" style="37" customWidth="1"/>
    <col min="16124" max="16126" width="10.85546875" style="37" bestFit="1" customWidth="1"/>
    <col min="16127" max="16127" width="12.140625" style="37" bestFit="1" customWidth="1"/>
    <col min="16128" max="16129" width="11.7109375" style="37" customWidth="1"/>
    <col min="16130" max="16132" width="9.5703125" style="37" bestFit="1" customWidth="1"/>
    <col min="16133" max="16133" width="10.85546875" style="37" bestFit="1" customWidth="1"/>
    <col min="16134" max="16134" width="11.42578125" style="37" customWidth="1"/>
    <col min="16135" max="16135" width="10.7109375" style="37" customWidth="1"/>
    <col min="16136" max="16138" width="11" style="37" customWidth="1"/>
    <col min="16139" max="16140" width="14.7109375" style="37" customWidth="1"/>
    <col min="16141" max="16384" width="8.7109375" style="37"/>
  </cols>
  <sheetData>
    <row r="1" spans="1:56" ht="15.75" thickBot="1" x14ac:dyDescent="0.3"/>
    <row r="2" spans="1:56" ht="36" customHeight="1" x14ac:dyDescent="0.25">
      <c r="B2" s="111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38">
        <v>45446</v>
      </c>
    </row>
    <row r="3" spans="1:56" ht="47.25" x14ac:dyDescent="0.25">
      <c r="B3" s="39" t="s">
        <v>59</v>
      </c>
      <c r="C3" s="40" t="s">
        <v>60</v>
      </c>
      <c r="D3" s="40" t="s">
        <v>61</v>
      </c>
      <c r="E3" s="40" t="s">
        <v>62</v>
      </c>
      <c r="F3" s="40" t="s">
        <v>63</v>
      </c>
      <c r="G3" s="40" t="s">
        <v>64</v>
      </c>
      <c r="H3" s="40" t="s">
        <v>65</v>
      </c>
      <c r="I3" s="40" t="s">
        <v>66</v>
      </c>
      <c r="J3" s="40" t="s">
        <v>67</v>
      </c>
      <c r="K3" s="40" t="s">
        <v>68</v>
      </c>
      <c r="L3" s="41" t="s">
        <v>69</v>
      </c>
    </row>
    <row r="4" spans="1:56" ht="15.75" x14ac:dyDescent="0.25">
      <c r="B4" s="42" t="s">
        <v>70</v>
      </c>
      <c r="C4" s="43">
        <f>48.28+429.05</f>
        <v>477.33000000000004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4">
        <f>SUM(C4:J4)</f>
        <v>477.33000000000004</v>
      </c>
      <c r="L4" s="45">
        <f t="shared" ref="L4:L6" si="0">K4*10.764</f>
        <v>5137.9801200000002</v>
      </c>
    </row>
    <row r="5" spans="1:56" ht="15.75" x14ac:dyDescent="0.25">
      <c r="B5" s="42" t="s">
        <v>71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4">
        <f>SUM(C5:J5)</f>
        <v>0</v>
      </c>
      <c r="L5" s="45">
        <f t="shared" si="0"/>
        <v>0</v>
      </c>
    </row>
    <row r="6" spans="1:56" ht="15.75" x14ac:dyDescent="0.25">
      <c r="B6" s="42" t="s">
        <v>72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4">
        <f>SUM(C6:J6)</f>
        <v>0</v>
      </c>
      <c r="L6" s="45">
        <f t="shared" si="0"/>
        <v>0</v>
      </c>
    </row>
    <row r="7" spans="1:56" s="49" customFormat="1" ht="18" customHeight="1" x14ac:dyDescent="0.25">
      <c r="A7" s="37"/>
      <c r="B7" s="47" t="s">
        <v>73</v>
      </c>
      <c r="C7" s="44">
        <v>341.32</v>
      </c>
      <c r="D7" s="44">
        <v>0</v>
      </c>
      <c r="E7" s="44">
        <f>(2.13*2.16)+(2.84*2.45)</f>
        <v>11.558800000000002</v>
      </c>
      <c r="F7" s="44">
        <v>0</v>
      </c>
      <c r="G7" s="44">
        <v>95.32</v>
      </c>
      <c r="H7" s="44">
        <v>0</v>
      </c>
      <c r="I7" s="44">
        <f>(0.75*(3.35+3.6+3.6+3.35+1.93+1.93)*2)+(6.75*1.5*2)+(2.73*1.56)</f>
        <v>51.148800000000001</v>
      </c>
      <c r="J7" s="44">
        <v>0</v>
      </c>
      <c r="K7" s="44">
        <f t="shared" ref="K7:K22" si="1">SUM(C7:J7)</f>
        <v>499.3476</v>
      </c>
      <c r="L7" s="48">
        <f>K7*10.764</f>
        <v>5374.9775663999999</v>
      </c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</row>
    <row r="8" spans="1:56" s="50" customFormat="1" ht="15.75" customHeight="1" x14ac:dyDescent="0.25">
      <c r="A8" s="37"/>
      <c r="B8" s="42" t="s">
        <v>74</v>
      </c>
      <c r="C8" s="43">
        <v>436.64</v>
      </c>
      <c r="D8" s="44">
        <v>0</v>
      </c>
      <c r="E8" s="44">
        <f t="shared" ref="E8:E22" si="2">(2.13*2.16)+(2.84*2.45)</f>
        <v>11.558800000000002</v>
      </c>
      <c r="F8" s="44">
        <v>0</v>
      </c>
      <c r="G8" s="43">
        <v>0</v>
      </c>
      <c r="H8" s="43">
        <v>0</v>
      </c>
      <c r="I8" s="44">
        <f t="shared" ref="I8:I21" si="3">(0.75*(3.35+3.6+3.6+3.35+1.93+1.93)*2)+(6.75*1.5*2)+(2.73*1.56)</f>
        <v>51.148800000000001</v>
      </c>
      <c r="J8" s="43">
        <v>0</v>
      </c>
      <c r="K8" s="44">
        <f t="shared" si="1"/>
        <v>499.3476</v>
      </c>
      <c r="L8" s="45">
        <f t="shared" ref="L8:L22" si="4">K8*10.764</f>
        <v>5374.9775663999999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</row>
    <row r="9" spans="1:56" s="50" customFormat="1" ht="15.75" customHeight="1" x14ac:dyDescent="0.25">
      <c r="A9" s="37"/>
      <c r="B9" s="42" t="s">
        <v>75</v>
      </c>
      <c r="C9" s="43">
        <v>436.64</v>
      </c>
      <c r="D9" s="44">
        <v>0</v>
      </c>
      <c r="E9" s="44">
        <f t="shared" si="2"/>
        <v>11.558800000000002</v>
      </c>
      <c r="F9" s="44">
        <v>0</v>
      </c>
      <c r="G9" s="43">
        <v>0</v>
      </c>
      <c r="H9" s="43">
        <v>0</v>
      </c>
      <c r="I9" s="44">
        <f t="shared" si="3"/>
        <v>51.148800000000001</v>
      </c>
      <c r="J9" s="43">
        <v>0</v>
      </c>
      <c r="K9" s="44">
        <f t="shared" si="1"/>
        <v>499.3476</v>
      </c>
      <c r="L9" s="45">
        <f t="shared" si="4"/>
        <v>5374.9775663999999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</row>
    <row r="10" spans="1:56" ht="15.75" x14ac:dyDescent="0.25">
      <c r="B10" s="42" t="s">
        <v>76</v>
      </c>
      <c r="C10" s="43">
        <v>436.64</v>
      </c>
      <c r="D10" s="44">
        <v>0</v>
      </c>
      <c r="E10" s="44">
        <f t="shared" si="2"/>
        <v>11.558800000000002</v>
      </c>
      <c r="F10" s="44">
        <v>0</v>
      </c>
      <c r="G10" s="43">
        <v>0</v>
      </c>
      <c r="H10" s="43">
        <v>0</v>
      </c>
      <c r="I10" s="44">
        <f t="shared" si="3"/>
        <v>51.148800000000001</v>
      </c>
      <c r="J10" s="43">
        <v>0</v>
      </c>
      <c r="K10" s="44">
        <f t="shared" si="1"/>
        <v>499.3476</v>
      </c>
      <c r="L10" s="45">
        <f t="shared" si="4"/>
        <v>5374.9775663999999</v>
      </c>
    </row>
    <row r="11" spans="1:56" ht="15.75" x14ac:dyDescent="0.25">
      <c r="B11" s="51" t="s">
        <v>77</v>
      </c>
      <c r="C11" s="43">
        <v>436.64</v>
      </c>
      <c r="D11" s="44">
        <v>0</v>
      </c>
      <c r="E11" s="44">
        <f t="shared" si="2"/>
        <v>11.558800000000002</v>
      </c>
      <c r="F11" s="44">
        <v>0</v>
      </c>
      <c r="G11" s="43">
        <v>0</v>
      </c>
      <c r="H11" s="43">
        <v>0</v>
      </c>
      <c r="I11" s="44">
        <f t="shared" si="3"/>
        <v>51.148800000000001</v>
      </c>
      <c r="J11" s="43">
        <v>0</v>
      </c>
      <c r="K11" s="44">
        <f t="shared" si="1"/>
        <v>499.3476</v>
      </c>
      <c r="L11" s="45">
        <f t="shared" si="4"/>
        <v>5374.9775663999999</v>
      </c>
    </row>
    <row r="12" spans="1:56" s="55" customFormat="1" ht="15.75" x14ac:dyDescent="0.25">
      <c r="A12" s="37"/>
      <c r="B12" s="52" t="s">
        <v>78</v>
      </c>
      <c r="C12" s="53">
        <v>341.32</v>
      </c>
      <c r="D12" s="44">
        <v>0</v>
      </c>
      <c r="E12" s="44">
        <f t="shared" si="2"/>
        <v>11.558800000000002</v>
      </c>
      <c r="F12" s="44">
        <v>0</v>
      </c>
      <c r="G12" s="53">
        <v>95.32</v>
      </c>
      <c r="H12" s="53">
        <v>0</v>
      </c>
      <c r="I12" s="44">
        <f t="shared" si="3"/>
        <v>51.148800000000001</v>
      </c>
      <c r="J12" s="53">
        <v>0</v>
      </c>
      <c r="K12" s="44">
        <f t="shared" si="1"/>
        <v>499.3476</v>
      </c>
      <c r="L12" s="54">
        <f t="shared" si="4"/>
        <v>5374.9775663999999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</row>
    <row r="13" spans="1:56" ht="15.75" x14ac:dyDescent="0.25">
      <c r="B13" s="51" t="s">
        <v>79</v>
      </c>
      <c r="C13" s="43">
        <v>436.64</v>
      </c>
      <c r="D13" s="44">
        <v>0</v>
      </c>
      <c r="E13" s="44">
        <f t="shared" si="2"/>
        <v>11.558800000000002</v>
      </c>
      <c r="F13" s="44">
        <v>0</v>
      </c>
      <c r="G13" s="43">
        <v>0</v>
      </c>
      <c r="H13" s="43">
        <v>0</v>
      </c>
      <c r="I13" s="44">
        <f t="shared" si="3"/>
        <v>51.148800000000001</v>
      </c>
      <c r="J13" s="43">
        <v>0</v>
      </c>
      <c r="K13" s="44">
        <f t="shared" si="1"/>
        <v>499.3476</v>
      </c>
      <c r="L13" s="45">
        <f t="shared" si="4"/>
        <v>5374.9775663999999</v>
      </c>
    </row>
    <row r="14" spans="1:56" ht="15.75" x14ac:dyDescent="0.25">
      <c r="B14" s="42" t="s">
        <v>80</v>
      </c>
      <c r="C14" s="43">
        <v>436.64</v>
      </c>
      <c r="D14" s="44">
        <v>0</v>
      </c>
      <c r="E14" s="44">
        <f t="shared" si="2"/>
        <v>11.558800000000002</v>
      </c>
      <c r="F14" s="44">
        <v>0</v>
      </c>
      <c r="G14" s="43">
        <v>0</v>
      </c>
      <c r="H14" s="43">
        <v>0</v>
      </c>
      <c r="I14" s="44">
        <f t="shared" si="3"/>
        <v>51.148800000000001</v>
      </c>
      <c r="J14" s="43">
        <v>0</v>
      </c>
      <c r="K14" s="44">
        <f t="shared" si="1"/>
        <v>499.3476</v>
      </c>
      <c r="L14" s="45">
        <f t="shared" si="4"/>
        <v>5374.9775663999999</v>
      </c>
    </row>
    <row r="15" spans="1:56" ht="15.75" x14ac:dyDescent="0.25">
      <c r="B15" s="51" t="s">
        <v>81</v>
      </c>
      <c r="C15" s="43">
        <v>436.64</v>
      </c>
      <c r="D15" s="44">
        <v>0</v>
      </c>
      <c r="E15" s="44">
        <f t="shared" si="2"/>
        <v>11.558800000000002</v>
      </c>
      <c r="F15" s="44">
        <v>0</v>
      </c>
      <c r="G15" s="43">
        <v>0</v>
      </c>
      <c r="H15" s="43">
        <v>0</v>
      </c>
      <c r="I15" s="44">
        <f t="shared" si="3"/>
        <v>51.148800000000001</v>
      </c>
      <c r="J15" s="43">
        <v>0</v>
      </c>
      <c r="K15" s="44">
        <f t="shared" si="1"/>
        <v>499.3476</v>
      </c>
      <c r="L15" s="45">
        <f t="shared" si="4"/>
        <v>5374.9775663999999</v>
      </c>
    </row>
    <row r="16" spans="1:56" ht="15.75" x14ac:dyDescent="0.25">
      <c r="B16" s="42" t="s">
        <v>82</v>
      </c>
      <c r="C16" s="43">
        <v>436.64</v>
      </c>
      <c r="D16" s="44">
        <v>0</v>
      </c>
      <c r="E16" s="44">
        <f t="shared" si="2"/>
        <v>11.558800000000002</v>
      </c>
      <c r="F16" s="44">
        <v>0</v>
      </c>
      <c r="G16" s="43">
        <v>0</v>
      </c>
      <c r="H16" s="43">
        <v>0</v>
      </c>
      <c r="I16" s="44">
        <f t="shared" si="3"/>
        <v>51.148800000000001</v>
      </c>
      <c r="J16" s="43">
        <v>0</v>
      </c>
      <c r="K16" s="44">
        <f t="shared" si="1"/>
        <v>499.3476</v>
      </c>
      <c r="L16" s="45">
        <f t="shared" si="4"/>
        <v>5374.9775663999999</v>
      </c>
    </row>
    <row r="17" spans="1:56" s="55" customFormat="1" ht="15.75" x14ac:dyDescent="0.25">
      <c r="A17" s="37"/>
      <c r="B17" s="56" t="s">
        <v>83</v>
      </c>
      <c r="C17" s="53">
        <v>341.32</v>
      </c>
      <c r="D17" s="44">
        <v>0</v>
      </c>
      <c r="E17" s="44">
        <f t="shared" si="2"/>
        <v>11.558800000000002</v>
      </c>
      <c r="F17" s="44">
        <v>0</v>
      </c>
      <c r="G17" s="53">
        <v>95.32</v>
      </c>
      <c r="H17" s="53">
        <v>0</v>
      </c>
      <c r="I17" s="44">
        <f t="shared" si="3"/>
        <v>51.148800000000001</v>
      </c>
      <c r="J17" s="53">
        <v>0</v>
      </c>
      <c r="K17" s="44">
        <f t="shared" si="1"/>
        <v>499.3476</v>
      </c>
      <c r="L17" s="54">
        <f t="shared" si="4"/>
        <v>5374.9775663999999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</row>
    <row r="18" spans="1:56" ht="15.75" x14ac:dyDescent="0.25">
      <c r="B18" s="42" t="s">
        <v>84</v>
      </c>
      <c r="C18" s="43">
        <v>436.64</v>
      </c>
      <c r="D18" s="44">
        <v>0</v>
      </c>
      <c r="E18" s="44">
        <f t="shared" si="2"/>
        <v>11.558800000000002</v>
      </c>
      <c r="F18" s="44">
        <v>0</v>
      </c>
      <c r="G18" s="43">
        <v>0</v>
      </c>
      <c r="H18" s="43">
        <v>0</v>
      </c>
      <c r="I18" s="44">
        <f t="shared" si="3"/>
        <v>51.148800000000001</v>
      </c>
      <c r="J18" s="43">
        <v>0</v>
      </c>
      <c r="K18" s="44">
        <f t="shared" si="1"/>
        <v>499.3476</v>
      </c>
      <c r="L18" s="45">
        <f t="shared" si="4"/>
        <v>5374.9775663999999</v>
      </c>
    </row>
    <row r="19" spans="1:56" ht="15.75" x14ac:dyDescent="0.25">
      <c r="B19" s="51" t="s">
        <v>85</v>
      </c>
      <c r="C19" s="43">
        <v>436.64</v>
      </c>
      <c r="D19" s="44">
        <v>0</v>
      </c>
      <c r="E19" s="44">
        <f t="shared" si="2"/>
        <v>11.558800000000002</v>
      </c>
      <c r="F19" s="44">
        <v>0</v>
      </c>
      <c r="G19" s="43">
        <v>0</v>
      </c>
      <c r="H19" s="43">
        <v>0</v>
      </c>
      <c r="I19" s="44">
        <f t="shared" si="3"/>
        <v>51.148800000000001</v>
      </c>
      <c r="J19" s="43">
        <v>0</v>
      </c>
      <c r="K19" s="44">
        <f t="shared" si="1"/>
        <v>499.3476</v>
      </c>
      <c r="L19" s="45">
        <f t="shared" si="4"/>
        <v>5374.9775663999999</v>
      </c>
    </row>
    <row r="20" spans="1:56" ht="15.75" x14ac:dyDescent="0.25">
      <c r="B20" s="42" t="s">
        <v>86</v>
      </c>
      <c r="C20" s="43">
        <v>436.64</v>
      </c>
      <c r="D20" s="44">
        <v>0</v>
      </c>
      <c r="E20" s="44">
        <f t="shared" si="2"/>
        <v>11.558800000000002</v>
      </c>
      <c r="F20" s="44">
        <v>0</v>
      </c>
      <c r="G20" s="43">
        <v>0</v>
      </c>
      <c r="H20" s="43">
        <v>0</v>
      </c>
      <c r="I20" s="44">
        <f t="shared" si="3"/>
        <v>51.148800000000001</v>
      </c>
      <c r="J20" s="43">
        <v>0</v>
      </c>
      <c r="K20" s="44">
        <f t="shared" si="1"/>
        <v>499.3476</v>
      </c>
      <c r="L20" s="45">
        <f t="shared" si="4"/>
        <v>5374.9775663999999</v>
      </c>
    </row>
    <row r="21" spans="1:56" ht="15.75" x14ac:dyDescent="0.25">
      <c r="B21" s="51" t="s">
        <v>87</v>
      </c>
      <c r="C21" s="43">
        <v>436.64</v>
      </c>
      <c r="D21" s="44">
        <v>0</v>
      </c>
      <c r="E21" s="44">
        <f t="shared" si="2"/>
        <v>11.558800000000002</v>
      </c>
      <c r="F21" s="44">
        <v>0</v>
      </c>
      <c r="G21" s="43">
        <v>0</v>
      </c>
      <c r="H21" s="43">
        <v>0</v>
      </c>
      <c r="I21" s="44">
        <f t="shared" si="3"/>
        <v>51.148800000000001</v>
      </c>
      <c r="J21" s="43">
        <v>0</v>
      </c>
      <c r="K21" s="44">
        <f t="shared" si="1"/>
        <v>499.3476</v>
      </c>
      <c r="L21" s="45">
        <f t="shared" si="4"/>
        <v>5374.9775663999999</v>
      </c>
    </row>
    <row r="22" spans="1:56" ht="15.75" x14ac:dyDescent="0.25">
      <c r="B22" s="42" t="s">
        <v>88</v>
      </c>
      <c r="C22" s="57">
        <v>0</v>
      </c>
      <c r="D22" s="43">
        <v>0</v>
      </c>
      <c r="E22" s="44">
        <f t="shared" si="2"/>
        <v>11.558800000000002</v>
      </c>
      <c r="F22" s="43">
        <v>0</v>
      </c>
      <c r="G22" s="43">
        <v>0</v>
      </c>
      <c r="H22" s="43">
        <v>0</v>
      </c>
      <c r="I22" s="43">
        <v>0</v>
      </c>
      <c r="J22" s="43">
        <v>31.45</v>
      </c>
      <c r="K22" s="44">
        <f t="shared" si="1"/>
        <v>43.008800000000001</v>
      </c>
      <c r="L22" s="45">
        <f t="shared" si="4"/>
        <v>462.94672320000001</v>
      </c>
    </row>
    <row r="23" spans="1:56" ht="32.1" customHeight="1" x14ac:dyDescent="0.25">
      <c r="B23" s="46" t="s">
        <v>89</v>
      </c>
      <c r="C23" s="58">
        <f t="shared" ref="C23:J23" si="5">SUM(C4:C22)</f>
        <v>6740.9700000000012</v>
      </c>
      <c r="D23" s="58">
        <f t="shared" si="5"/>
        <v>0</v>
      </c>
      <c r="E23" s="58">
        <f t="shared" si="5"/>
        <v>184.9408</v>
      </c>
      <c r="F23" s="58">
        <f t="shared" si="5"/>
        <v>0</v>
      </c>
      <c r="G23" s="58">
        <f t="shared" si="5"/>
        <v>285.95999999999998</v>
      </c>
      <c r="H23" s="58">
        <f t="shared" si="5"/>
        <v>0</v>
      </c>
      <c r="I23" s="58">
        <f t="shared" si="5"/>
        <v>767.2320000000002</v>
      </c>
      <c r="J23" s="58">
        <f t="shared" si="5"/>
        <v>31.45</v>
      </c>
      <c r="K23" s="58">
        <f>SUM(K4:K22)</f>
        <v>8010.5528000000004</v>
      </c>
      <c r="L23" s="58">
        <f t="shared" ref="L23" si="6">SUM(L4:L22)</f>
        <v>86225.590339200004</v>
      </c>
    </row>
    <row r="24" spans="1:56" x14ac:dyDescent="0.25">
      <c r="C24" s="37">
        <f>C23+'BUILD C'!C22+'BUILD D'!C23+'BUILD F'!C23</f>
        <v>29757.65</v>
      </c>
    </row>
  </sheetData>
  <mergeCells count="1">
    <mergeCell ref="B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9583-79F9-4D72-B44E-25DD61261946}">
  <dimension ref="A2:CA22"/>
  <sheetViews>
    <sheetView workbookViewId="0">
      <selection activeCell="B2" sqref="B2:M22"/>
    </sheetView>
  </sheetViews>
  <sheetFormatPr defaultRowHeight="15" x14ac:dyDescent="0.25"/>
  <cols>
    <col min="1" max="1" width="8.7109375" style="37"/>
    <col min="2" max="2" width="24.28515625" style="37" bestFit="1" customWidth="1"/>
    <col min="3" max="3" width="12.140625" style="37" bestFit="1" customWidth="1"/>
    <col min="4" max="4" width="12.85546875" style="37" hidden="1" customWidth="1"/>
    <col min="5" max="5" width="10.85546875" style="37" bestFit="1" customWidth="1"/>
    <col min="6" max="6" width="10.85546875" style="37" hidden="1" customWidth="1"/>
    <col min="7" max="7" width="10.85546875" style="37" bestFit="1" customWidth="1"/>
    <col min="8" max="8" width="11.7109375" style="37" hidden="1" customWidth="1"/>
    <col min="9" max="9" width="10.85546875" style="37" bestFit="1" customWidth="1"/>
    <col min="10" max="10" width="11.42578125" style="37" customWidth="1"/>
    <col min="11" max="11" width="10.7109375" style="37" customWidth="1"/>
    <col min="12" max="13" width="14.7109375" style="37" customWidth="1"/>
    <col min="14" max="249" width="8.7109375" style="37"/>
    <col min="250" max="250" width="21.42578125" style="37" customWidth="1"/>
    <col min="251" max="251" width="12.140625" style="37" bestFit="1" customWidth="1"/>
    <col min="252" max="252" width="12.85546875" style="37" customWidth="1"/>
    <col min="253" max="255" width="10.85546875" style="37" bestFit="1" customWidth="1"/>
    <col min="256" max="256" width="12.140625" style="37" bestFit="1" customWidth="1"/>
    <col min="257" max="258" width="11.7109375" style="37" customWidth="1"/>
    <col min="259" max="261" width="9.5703125" style="37" bestFit="1" customWidth="1"/>
    <col min="262" max="262" width="10.85546875" style="37" bestFit="1" customWidth="1"/>
    <col min="263" max="263" width="11.42578125" style="37" customWidth="1"/>
    <col min="264" max="264" width="10.7109375" style="37" customWidth="1"/>
    <col min="265" max="267" width="11" style="37" customWidth="1"/>
    <col min="268" max="269" width="14.7109375" style="37" customWidth="1"/>
    <col min="270" max="505" width="8.7109375" style="37"/>
    <col min="506" max="506" width="21.42578125" style="37" customWidth="1"/>
    <col min="507" max="507" width="12.140625" style="37" bestFit="1" customWidth="1"/>
    <col min="508" max="508" width="12.85546875" style="37" customWidth="1"/>
    <col min="509" max="511" width="10.85546875" style="37" bestFit="1" customWidth="1"/>
    <col min="512" max="512" width="12.140625" style="37" bestFit="1" customWidth="1"/>
    <col min="513" max="514" width="11.7109375" style="37" customWidth="1"/>
    <col min="515" max="517" width="9.5703125" style="37" bestFit="1" customWidth="1"/>
    <col min="518" max="518" width="10.85546875" style="37" bestFit="1" customWidth="1"/>
    <col min="519" max="519" width="11.42578125" style="37" customWidth="1"/>
    <col min="520" max="520" width="10.7109375" style="37" customWidth="1"/>
    <col min="521" max="523" width="11" style="37" customWidth="1"/>
    <col min="524" max="525" width="14.7109375" style="37" customWidth="1"/>
    <col min="526" max="761" width="8.7109375" style="37"/>
    <col min="762" max="762" width="21.42578125" style="37" customWidth="1"/>
    <col min="763" max="763" width="12.140625" style="37" bestFit="1" customWidth="1"/>
    <col min="764" max="764" width="12.85546875" style="37" customWidth="1"/>
    <col min="765" max="767" width="10.85546875" style="37" bestFit="1" customWidth="1"/>
    <col min="768" max="768" width="12.140625" style="37" bestFit="1" customWidth="1"/>
    <col min="769" max="770" width="11.7109375" style="37" customWidth="1"/>
    <col min="771" max="773" width="9.5703125" style="37" bestFit="1" customWidth="1"/>
    <col min="774" max="774" width="10.85546875" style="37" bestFit="1" customWidth="1"/>
    <col min="775" max="775" width="11.42578125" style="37" customWidth="1"/>
    <col min="776" max="776" width="10.7109375" style="37" customWidth="1"/>
    <col min="777" max="779" width="11" style="37" customWidth="1"/>
    <col min="780" max="781" width="14.7109375" style="37" customWidth="1"/>
    <col min="782" max="1017" width="8.7109375" style="37"/>
    <col min="1018" max="1018" width="21.42578125" style="37" customWidth="1"/>
    <col min="1019" max="1019" width="12.140625" style="37" bestFit="1" customWidth="1"/>
    <col min="1020" max="1020" width="12.85546875" style="37" customWidth="1"/>
    <col min="1021" max="1023" width="10.85546875" style="37" bestFit="1" customWidth="1"/>
    <col min="1024" max="1024" width="12.140625" style="37" bestFit="1" customWidth="1"/>
    <col min="1025" max="1026" width="11.7109375" style="37" customWidth="1"/>
    <col min="1027" max="1029" width="9.5703125" style="37" bestFit="1" customWidth="1"/>
    <col min="1030" max="1030" width="10.85546875" style="37" bestFit="1" customWidth="1"/>
    <col min="1031" max="1031" width="11.42578125" style="37" customWidth="1"/>
    <col min="1032" max="1032" width="10.7109375" style="37" customWidth="1"/>
    <col min="1033" max="1035" width="11" style="37" customWidth="1"/>
    <col min="1036" max="1037" width="14.7109375" style="37" customWidth="1"/>
    <col min="1038" max="1273" width="8.7109375" style="37"/>
    <col min="1274" max="1274" width="21.42578125" style="37" customWidth="1"/>
    <col min="1275" max="1275" width="12.140625" style="37" bestFit="1" customWidth="1"/>
    <col min="1276" max="1276" width="12.85546875" style="37" customWidth="1"/>
    <col min="1277" max="1279" width="10.85546875" style="37" bestFit="1" customWidth="1"/>
    <col min="1280" max="1280" width="12.140625" style="37" bestFit="1" customWidth="1"/>
    <col min="1281" max="1282" width="11.7109375" style="37" customWidth="1"/>
    <col min="1283" max="1285" width="9.5703125" style="37" bestFit="1" customWidth="1"/>
    <col min="1286" max="1286" width="10.85546875" style="37" bestFit="1" customWidth="1"/>
    <col min="1287" max="1287" width="11.42578125" style="37" customWidth="1"/>
    <col min="1288" max="1288" width="10.7109375" style="37" customWidth="1"/>
    <col min="1289" max="1291" width="11" style="37" customWidth="1"/>
    <col min="1292" max="1293" width="14.7109375" style="37" customWidth="1"/>
    <col min="1294" max="1529" width="8.7109375" style="37"/>
    <col min="1530" max="1530" width="21.42578125" style="37" customWidth="1"/>
    <col min="1531" max="1531" width="12.140625" style="37" bestFit="1" customWidth="1"/>
    <col min="1532" max="1532" width="12.85546875" style="37" customWidth="1"/>
    <col min="1533" max="1535" width="10.85546875" style="37" bestFit="1" customWidth="1"/>
    <col min="1536" max="1536" width="12.140625" style="37" bestFit="1" customWidth="1"/>
    <col min="1537" max="1538" width="11.7109375" style="37" customWidth="1"/>
    <col min="1539" max="1541" width="9.5703125" style="37" bestFit="1" customWidth="1"/>
    <col min="1542" max="1542" width="10.85546875" style="37" bestFit="1" customWidth="1"/>
    <col min="1543" max="1543" width="11.42578125" style="37" customWidth="1"/>
    <col min="1544" max="1544" width="10.7109375" style="37" customWidth="1"/>
    <col min="1545" max="1547" width="11" style="37" customWidth="1"/>
    <col min="1548" max="1549" width="14.7109375" style="37" customWidth="1"/>
    <col min="1550" max="1785" width="8.7109375" style="37"/>
    <col min="1786" max="1786" width="21.42578125" style="37" customWidth="1"/>
    <col min="1787" max="1787" width="12.140625" style="37" bestFit="1" customWidth="1"/>
    <col min="1788" max="1788" width="12.85546875" style="37" customWidth="1"/>
    <col min="1789" max="1791" width="10.85546875" style="37" bestFit="1" customWidth="1"/>
    <col min="1792" max="1792" width="12.140625" style="37" bestFit="1" customWidth="1"/>
    <col min="1793" max="1794" width="11.7109375" style="37" customWidth="1"/>
    <col min="1795" max="1797" width="9.5703125" style="37" bestFit="1" customWidth="1"/>
    <col min="1798" max="1798" width="10.85546875" style="37" bestFit="1" customWidth="1"/>
    <col min="1799" max="1799" width="11.42578125" style="37" customWidth="1"/>
    <col min="1800" max="1800" width="10.7109375" style="37" customWidth="1"/>
    <col min="1801" max="1803" width="11" style="37" customWidth="1"/>
    <col min="1804" max="1805" width="14.7109375" style="37" customWidth="1"/>
    <col min="1806" max="2041" width="8.7109375" style="37"/>
    <col min="2042" max="2042" width="21.42578125" style="37" customWidth="1"/>
    <col min="2043" max="2043" width="12.140625" style="37" bestFit="1" customWidth="1"/>
    <col min="2044" max="2044" width="12.85546875" style="37" customWidth="1"/>
    <col min="2045" max="2047" width="10.85546875" style="37" bestFit="1" customWidth="1"/>
    <col min="2048" max="2048" width="12.140625" style="37" bestFit="1" customWidth="1"/>
    <col min="2049" max="2050" width="11.7109375" style="37" customWidth="1"/>
    <col min="2051" max="2053" width="9.5703125" style="37" bestFit="1" customWidth="1"/>
    <col min="2054" max="2054" width="10.85546875" style="37" bestFit="1" customWidth="1"/>
    <col min="2055" max="2055" width="11.42578125" style="37" customWidth="1"/>
    <col min="2056" max="2056" width="10.7109375" style="37" customWidth="1"/>
    <col min="2057" max="2059" width="11" style="37" customWidth="1"/>
    <col min="2060" max="2061" width="14.7109375" style="37" customWidth="1"/>
    <col min="2062" max="2297" width="8.7109375" style="37"/>
    <col min="2298" max="2298" width="21.42578125" style="37" customWidth="1"/>
    <col min="2299" max="2299" width="12.140625" style="37" bestFit="1" customWidth="1"/>
    <col min="2300" max="2300" width="12.85546875" style="37" customWidth="1"/>
    <col min="2301" max="2303" width="10.85546875" style="37" bestFit="1" customWidth="1"/>
    <col min="2304" max="2304" width="12.140625" style="37" bestFit="1" customWidth="1"/>
    <col min="2305" max="2306" width="11.7109375" style="37" customWidth="1"/>
    <col min="2307" max="2309" width="9.5703125" style="37" bestFit="1" customWidth="1"/>
    <col min="2310" max="2310" width="10.85546875" style="37" bestFit="1" customWidth="1"/>
    <col min="2311" max="2311" width="11.42578125" style="37" customWidth="1"/>
    <col min="2312" max="2312" width="10.7109375" style="37" customWidth="1"/>
    <col min="2313" max="2315" width="11" style="37" customWidth="1"/>
    <col min="2316" max="2317" width="14.7109375" style="37" customWidth="1"/>
    <col min="2318" max="2553" width="8.7109375" style="37"/>
    <col min="2554" max="2554" width="21.42578125" style="37" customWidth="1"/>
    <col min="2555" max="2555" width="12.140625" style="37" bestFit="1" customWidth="1"/>
    <col min="2556" max="2556" width="12.85546875" style="37" customWidth="1"/>
    <col min="2557" max="2559" width="10.85546875" style="37" bestFit="1" customWidth="1"/>
    <col min="2560" max="2560" width="12.140625" style="37" bestFit="1" customWidth="1"/>
    <col min="2561" max="2562" width="11.7109375" style="37" customWidth="1"/>
    <col min="2563" max="2565" width="9.5703125" style="37" bestFit="1" customWidth="1"/>
    <col min="2566" max="2566" width="10.85546875" style="37" bestFit="1" customWidth="1"/>
    <col min="2567" max="2567" width="11.42578125" style="37" customWidth="1"/>
    <col min="2568" max="2568" width="10.7109375" style="37" customWidth="1"/>
    <col min="2569" max="2571" width="11" style="37" customWidth="1"/>
    <col min="2572" max="2573" width="14.7109375" style="37" customWidth="1"/>
    <col min="2574" max="2809" width="8.7109375" style="37"/>
    <col min="2810" max="2810" width="21.42578125" style="37" customWidth="1"/>
    <col min="2811" max="2811" width="12.140625" style="37" bestFit="1" customWidth="1"/>
    <col min="2812" max="2812" width="12.85546875" style="37" customWidth="1"/>
    <col min="2813" max="2815" width="10.85546875" style="37" bestFit="1" customWidth="1"/>
    <col min="2816" max="2816" width="12.140625" style="37" bestFit="1" customWidth="1"/>
    <col min="2817" max="2818" width="11.7109375" style="37" customWidth="1"/>
    <col min="2819" max="2821" width="9.5703125" style="37" bestFit="1" customWidth="1"/>
    <col min="2822" max="2822" width="10.85546875" style="37" bestFit="1" customWidth="1"/>
    <col min="2823" max="2823" width="11.42578125" style="37" customWidth="1"/>
    <col min="2824" max="2824" width="10.7109375" style="37" customWidth="1"/>
    <col min="2825" max="2827" width="11" style="37" customWidth="1"/>
    <col min="2828" max="2829" width="14.7109375" style="37" customWidth="1"/>
    <col min="2830" max="3065" width="8.7109375" style="37"/>
    <col min="3066" max="3066" width="21.42578125" style="37" customWidth="1"/>
    <col min="3067" max="3067" width="12.140625" style="37" bestFit="1" customWidth="1"/>
    <col min="3068" max="3068" width="12.85546875" style="37" customWidth="1"/>
    <col min="3069" max="3071" width="10.85546875" style="37" bestFit="1" customWidth="1"/>
    <col min="3072" max="3072" width="12.140625" style="37" bestFit="1" customWidth="1"/>
    <col min="3073" max="3074" width="11.7109375" style="37" customWidth="1"/>
    <col min="3075" max="3077" width="9.5703125" style="37" bestFit="1" customWidth="1"/>
    <col min="3078" max="3078" width="10.85546875" style="37" bestFit="1" customWidth="1"/>
    <col min="3079" max="3079" width="11.42578125" style="37" customWidth="1"/>
    <col min="3080" max="3080" width="10.7109375" style="37" customWidth="1"/>
    <col min="3081" max="3083" width="11" style="37" customWidth="1"/>
    <col min="3084" max="3085" width="14.7109375" style="37" customWidth="1"/>
    <col min="3086" max="3321" width="8.7109375" style="37"/>
    <col min="3322" max="3322" width="21.42578125" style="37" customWidth="1"/>
    <col min="3323" max="3323" width="12.140625" style="37" bestFit="1" customWidth="1"/>
    <col min="3324" max="3324" width="12.85546875" style="37" customWidth="1"/>
    <col min="3325" max="3327" width="10.85546875" style="37" bestFit="1" customWidth="1"/>
    <col min="3328" max="3328" width="12.140625" style="37" bestFit="1" customWidth="1"/>
    <col min="3329" max="3330" width="11.7109375" style="37" customWidth="1"/>
    <col min="3331" max="3333" width="9.5703125" style="37" bestFit="1" customWidth="1"/>
    <col min="3334" max="3334" width="10.85546875" style="37" bestFit="1" customWidth="1"/>
    <col min="3335" max="3335" width="11.42578125" style="37" customWidth="1"/>
    <col min="3336" max="3336" width="10.7109375" style="37" customWidth="1"/>
    <col min="3337" max="3339" width="11" style="37" customWidth="1"/>
    <col min="3340" max="3341" width="14.7109375" style="37" customWidth="1"/>
    <col min="3342" max="3577" width="8.7109375" style="37"/>
    <col min="3578" max="3578" width="21.42578125" style="37" customWidth="1"/>
    <col min="3579" max="3579" width="12.140625" style="37" bestFit="1" customWidth="1"/>
    <col min="3580" max="3580" width="12.85546875" style="37" customWidth="1"/>
    <col min="3581" max="3583" width="10.85546875" style="37" bestFit="1" customWidth="1"/>
    <col min="3584" max="3584" width="12.140625" style="37" bestFit="1" customWidth="1"/>
    <col min="3585" max="3586" width="11.7109375" style="37" customWidth="1"/>
    <col min="3587" max="3589" width="9.5703125" style="37" bestFit="1" customWidth="1"/>
    <col min="3590" max="3590" width="10.85546875" style="37" bestFit="1" customWidth="1"/>
    <col min="3591" max="3591" width="11.42578125" style="37" customWidth="1"/>
    <col min="3592" max="3592" width="10.7109375" style="37" customWidth="1"/>
    <col min="3593" max="3595" width="11" style="37" customWidth="1"/>
    <col min="3596" max="3597" width="14.7109375" style="37" customWidth="1"/>
    <col min="3598" max="3833" width="8.7109375" style="37"/>
    <col min="3834" max="3834" width="21.42578125" style="37" customWidth="1"/>
    <col min="3835" max="3835" width="12.140625" style="37" bestFit="1" customWidth="1"/>
    <col min="3836" max="3836" width="12.85546875" style="37" customWidth="1"/>
    <col min="3837" max="3839" width="10.85546875" style="37" bestFit="1" customWidth="1"/>
    <col min="3840" max="3840" width="12.140625" style="37" bestFit="1" customWidth="1"/>
    <col min="3841" max="3842" width="11.7109375" style="37" customWidth="1"/>
    <col min="3843" max="3845" width="9.5703125" style="37" bestFit="1" customWidth="1"/>
    <col min="3846" max="3846" width="10.85546875" style="37" bestFit="1" customWidth="1"/>
    <col min="3847" max="3847" width="11.42578125" style="37" customWidth="1"/>
    <col min="3848" max="3848" width="10.7109375" style="37" customWidth="1"/>
    <col min="3849" max="3851" width="11" style="37" customWidth="1"/>
    <col min="3852" max="3853" width="14.7109375" style="37" customWidth="1"/>
    <col min="3854" max="4089" width="8.7109375" style="37"/>
    <col min="4090" max="4090" width="21.42578125" style="37" customWidth="1"/>
    <col min="4091" max="4091" width="12.140625" style="37" bestFit="1" customWidth="1"/>
    <col min="4092" max="4092" width="12.85546875" style="37" customWidth="1"/>
    <col min="4093" max="4095" width="10.85546875" style="37" bestFit="1" customWidth="1"/>
    <col min="4096" max="4096" width="12.140625" style="37" bestFit="1" customWidth="1"/>
    <col min="4097" max="4098" width="11.7109375" style="37" customWidth="1"/>
    <col min="4099" max="4101" width="9.5703125" style="37" bestFit="1" customWidth="1"/>
    <col min="4102" max="4102" width="10.85546875" style="37" bestFit="1" customWidth="1"/>
    <col min="4103" max="4103" width="11.42578125" style="37" customWidth="1"/>
    <col min="4104" max="4104" width="10.7109375" style="37" customWidth="1"/>
    <col min="4105" max="4107" width="11" style="37" customWidth="1"/>
    <col min="4108" max="4109" width="14.7109375" style="37" customWidth="1"/>
    <col min="4110" max="4345" width="8.7109375" style="37"/>
    <col min="4346" max="4346" width="21.42578125" style="37" customWidth="1"/>
    <col min="4347" max="4347" width="12.140625" style="37" bestFit="1" customWidth="1"/>
    <col min="4348" max="4348" width="12.85546875" style="37" customWidth="1"/>
    <col min="4349" max="4351" width="10.85546875" style="37" bestFit="1" customWidth="1"/>
    <col min="4352" max="4352" width="12.140625" style="37" bestFit="1" customWidth="1"/>
    <col min="4353" max="4354" width="11.7109375" style="37" customWidth="1"/>
    <col min="4355" max="4357" width="9.5703125" style="37" bestFit="1" customWidth="1"/>
    <col min="4358" max="4358" width="10.85546875" style="37" bestFit="1" customWidth="1"/>
    <col min="4359" max="4359" width="11.42578125" style="37" customWidth="1"/>
    <col min="4360" max="4360" width="10.7109375" style="37" customWidth="1"/>
    <col min="4361" max="4363" width="11" style="37" customWidth="1"/>
    <col min="4364" max="4365" width="14.7109375" style="37" customWidth="1"/>
    <col min="4366" max="4601" width="8.7109375" style="37"/>
    <col min="4602" max="4602" width="21.42578125" style="37" customWidth="1"/>
    <col min="4603" max="4603" width="12.140625" style="37" bestFit="1" customWidth="1"/>
    <col min="4604" max="4604" width="12.85546875" style="37" customWidth="1"/>
    <col min="4605" max="4607" width="10.85546875" style="37" bestFit="1" customWidth="1"/>
    <col min="4608" max="4608" width="12.140625" style="37" bestFit="1" customWidth="1"/>
    <col min="4609" max="4610" width="11.7109375" style="37" customWidth="1"/>
    <col min="4611" max="4613" width="9.5703125" style="37" bestFit="1" customWidth="1"/>
    <col min="4614" max="4614" width="10.85546875" style="37" bestFit="1" customWidth="1"/>
    <col min="4615" max="4615" width="11.42578125" style="37" customWidth="1"/>
    <col min="4616" max="4616" width="10.7109375" style="37" customWidth="1"/>
    <col min="4617" max="4619" width="11" style="37" customWidth="1"/>
    <col min="4620" max="4621" width="14.7109375" style="37" customWidth="1"/>
    <col min="4622" max="4857" width="8.7109375" style="37"/>
    <col min="4858" max="4858" width="21.42578125" style="37" customWidth="1"/>
    <col min="4859" max="4859" width="12.140625" style="37" bestFit="1" customWidth="1"/>
    <col min="4860" max="4860" width="12.85546875" style="37" customWidth="1"/>
    <col min="4861" max="4863" width="10.85546875" style="37" bestFit="1" customWidth="1"/>
    <col min="4864" max="4864" width="12.140625" style="37" bestFit="1" customWidth="1"/>
    <col min="4865" max="4866" width="11.7109375" style="37" customWidth="1"/>
    <col min="4867" max="4869" width="9.5703125" style="37" bestFit="1" customWidth="1"/>
    <col min="4870" max="4870" width="10.85546875" style="37" bestFit="1" customWidth="1"/>
    <col min="4871" max="4871" width="11.42578125" style="37" customWidth="1"/>
    <col min="4872" max="4872" width="10.7109375" style="37" customWidth="1"/>
    <col min="4873" max="4875" width="11" style="37" customWidth="1"/>
    <col min="4876" max="4877" width="14.7109375" style="37" customWidth="1"/>
    <col min="4878" max="5113" width="8.7109375" style="37"/>
    <col min="5114" max="5114" width="21.42578125" style="37" customWidth="1"/>
    <col min="5115" max="5115" width="12.140625" style="37" bestFit="1" customWidth="1"/>
    <col min="5116" max="5116" width="12.85546875" style="37" customWidth="1"/>
    <col min="5117" max="5119" width="10.85546875" style="37" bestFit="1" customWidth="1"/>
    <col min="5120" max="5120" width="12.140625" style="37" bestFit="1" customWidth="1"/>
    <col min="5121" max="5122" width="11.7109375" style="37" customWidth="1"/>
    <col min="5123" max="5125" width="9.5703125" style="37" bestFit="1" customWidth="1"/>
    <col min="5126" max="5126" width="10.85546875" style="37" bestFit="1" customWidth="1"/>
    <col min="5127" max="5127" width="11.42578125" style="37" customWidth="1"/>
    <col min="5128" max="5128" width="10.7109375" style="37" customWidth="1"/>
    <col min="5129" max="5131" width="11" style="37" customWidth="1"/>
    <col min="5132" max="5133" width="14.7109375" style="37" customWidth="1"/>
    <col min="5134" max="5369" width="8.7109375" style="37"/>
    <col min="5370" max="5370" width="21.42578125" style="37" customWidth="1"/>
    <col min="5371" max="5371" width="12.140625" style="37" bestFit="1" customWidth="1"/>
    <col min="5372" max="5372" width="12.85546875" style="37" customWidth="1"/>
    <col min="5373" max="5375" width="10.85546875" style="37" bestFit="1" customWidth="1"/>
    <col min="5376" max="5376" width="12.140625" style="37" bestFit="1" customWidth="1"/>
    <col min="5377" max="5378" width="11.7109375" style="37" customWidth="1"/>
    <col min="5379" max="5381" width="9.5703125" style="37" bestFit="1" customWidth="1"/>
    <col min="5382" max="5382" width="10.85546875" style="37" bestFit="1" customWidth="1"/>
    <col min="5383" max="5383" width="11.42578125" style="37" customWidth="1"/>
    <col min="5384" max="5384" width="10.7109375" style="37" customWidth="1"/>
    <col min="5385" max="5387" width="11" style="37" customWidth="1"/>
    <col min="5388" max="5389" width="14.7109375" style="37" customWidth="1"/>
    <col min="5390" max="5625" width="8.7109375" style="37"/>
    <col min="5626" max="5626" width="21.42578125" style="37" customWidth="1"/>
    <col min="5627" max="5627" width="12.140625" style="37" bestFit="1" customWidth="1"/>
    <col min="5628" max="5628" width="12.85546875" style="37" customWidth="1"/>
    <col min="5629" max="5631" width="10.85546875" style="37" bestFit="1" customWidth="1"/>
    <col min="5632" max="5632" width="12.140625" style="37" bestFit="1" customWidth="1"/>
    <col min="5633" max="5634" width="11.7109375" style="37" customWidth="1"/>
    <col min="5635" max="5637" width="9.5703125" style="37" bestFit="1" customWidth="1"/>
    <col min="5638" max="5638" width="10.85546875" style="37" bestFit="1" customWidth="1"/>
    <col min="5639" max="5639" width="11.42578125" style="37" customWidth="1"/>
    <col min="5640" max="5640" width="10.7109375" style="37" customWidth="1"/>
    <col min="5641" max="5643" width="11" style="37" customWidth="1"/>
    <col min="5644" max="5645" width="14.7109375" style="37" customWidth="1"/>
    <col min="5646" max="5881" width="8.7109375" style="37"/>
    <col min="5882" max="5882" width="21.42578125" style="37" customWidth="1"/>
    <col min="5883" max="5883" width="12.140625" style="37" bestFit="1" customWidth="1"/>
    <col min="5884" max="5884" width="12.85546875" style="37" customWidth="1"/>
    <col min="5885" max="5887" width="10.85546875" style="37" bestFit="1" customWidth="1"/>
    <col min="5888" max="5888" width="12.140625" style="37" bestFit="1" customWidth="1"/>
    <col min="5889" max="5890" width="11.7109375" style="37" customWidth="1"/>
    <col min="5891" max="5893" width="9.5703125" style="37" bestFit="1" customWidth="1"/>
    <col min="5894" max="5894" width="10.85546875" style="37" bestFit="1" customWidth="1"/>
    <col min="5895" max="5895" width="11.42578125" style="37" customWidth="1"/>
    <col min="5896" max="5896" width="10.7109375" style="37" customWidth="1"/>
    <col min="5897" max="5899" width="11" style="37" customWidth="1"/>
    <col min="5900" max="5901" width="14.7109375" style="37" customWidth="1"/>
    <col min="5902" max="6137" width="8.7109375" style="37"/>
    <col min="6138" max="6138" width="21.42578125" style="37" customWidth="1"/>
    <col min="6139" max="6139" width="12.140625" style="37" bestFit="1" customWidth="1"/>
    <col min="6140" max="6140" width="12.85546875" style="37" customWidth="1"/>
    <col min="6141" max="6143" width="10.85546875" style="37" bestFit="1" customWidth="1"/>
    <col min="6144" max="6144" width="12.140625" style="37" bestFit="1" customWidth="1"/>
    <col min="6145" max="6146" width="11.7109375" style="37" customWidth="1"/>
    <col min="6147" max="6149" width="9.5703125" style="37" bestFit="1" customWidth="1"/>
    <col min="6150" max="6150" width="10.85546875" style="37" bestFit="1" customWidth="1"/>
    <col min="6151" max="6151" width="11.42578125" style="37" customWidth="1"/>
    <col min="6152" max="6152" width="10.7109375" style="37" customWidth="1"/>
    <col min="6153" max="6155" width="11" style="37" customWidth="1"/>
    <col min="6156" max="6157" width="14.7109375" style="37" customWidth="1"/>
    <col min="6158" max="6393" width="8.7109375" style="37"/>
    <col min="6394" max="6394" width="21.42578125" style="37" customWidth="1"/>
    <col min="6395" max="6395" width="12.140625" style="37" bestFit="1" customWidth="1"/>
    <col min="6396" max="6396" width="12.85546875" style="37" customWidth="1"/>
    <col min="6397" max="6399" width="10.85546875" style="37" bestFit="1" customWidth="1"/>
    <col min="6400" max="6400" width="12.140625" style="37" bestFit="1" customWidth="1"/>
    <col min="6401" max="6402" width="11.7109375" style="37" customWidth="1"/>
    <col min="6403" max="6405" width="9.5703125" style="37" bestFit="1" customWidth="1"/>
    <col min="6406" max="6406" width="10.85546875" style="37" bestFit="1" customWidth="1"/>
    <col min="6407" max="6407" width="11.42578125" style="37" customWidth="1"/>
    <col min="6408" max="6408" width="10.7109375" style="37" customWidth="1"/>
    <col min="6409" max="6411" width="11" style="37" customWidth="1"/>
    <col min="6412" max="6413" width="14.7109375" style="37" customWidth="1"/>
    <col min="6414" max="6649" width="8.7109375" style="37"/>
    <col min="6650" max="6650" width="21.42578125" style="37" customWidth="1"/>
    <col min="6651" max="6651" width="12.140625" style="37" bestFit="1" customWidth="1"/>
    <col min="6652" max="6652" width="12.85546875" style="37" customWidth="1"/>
    <col min="6653" max="6655" width="10.85546875" style="37" bestFit="1" customWidth="1"/>
    <col min="6656" max="6656" width="12.140625" style="37" bestFit="1" customWidth="1"/>
    <col min="6657" max="6658" width="11.7109375" style="37" customWidth="1"/>
    <col min="6659" max="6661" width="9.5703125" style="37" bestFit="1" customWidth="1"/>
    <col min="6662" max="6662" width="10.85546875" style="37" bestFit="1" customWidth="1"/>
    <col min="6663" max="6663" width="11.42578125" style="37" customWidth="1"/>
    <col min="6664" max="6664" width="10.7109375" style="37" customWidth="1"/>
    <col min="6665" max="6667" width="11" style="37" customWidth="1"/>
    <col min="6668" max="6669" width="14.7109375" style="37" customWidth="1"/>
    <col min="6670" max="6905" width="8.7109375" style="37"/>
    <col min="6906" max="6906" width="21.42578125" style="37" customWidth="1"/>
    <col min="6907" max="6907" width="12.140625" style="37" bestFit="1" customWidth="1"/>
    <col min="6908" max="6908" width="12.85546875" style="37" customWidth="1"/>
    <col min="6909" max="6911" width="10.85546875" style="37" bestFit="1" customWidth="1"/>
    <col min="6912" max="6912" width="12.140625" style="37" bestFit="1" customWidth="1"/>
    <col min="6913" max="6914" width="11.7109375" style="37" customWidth="1"/>
    <col min="6915" max="6917" width="9.5703125" style="37" bestFit="1" customWidth="1"/>
    <col min="6918" max="6918" width="10.85546875" style="37" bestFit="1" customWidth="1"/>
    <col min="6919" max="6919" width="11.42578125" style="37" customWidth="1"/>
    <col min="6920" max="6920" width="10.7109375" style="37" customWidth="1"/>
    <col min="6921" max="6923" width="11" style="37" customWidth="1"/>
    <col min="6924" max="6925" width="14.7109375" style="37" customWidth="1"/>
    <col min="6926" max="7161" width="8.7109375" style="37"/>
    <col min="7162" max="7162" width="21.42578125" style="37" customWidth="1"/>
    <col min="7163" max="7163" width="12.140625" style="37" bestFit="1" customWidth="1"/>
    <col min="7164" max="7164" width="12.85546875" style="37" customWidth="1"/>
    <col min="7165" max="7167" width="10.85546875" style="37" bestFit="1" customWidth="1"/>
    <col min="7168" max="7168" width="12.140625" style="37" bestFit="1" customWidth="1"/>
    <col min="7169" max="7170" width="11.7109375" style="37" customWidth="1"/>
    <col min="7171" max="7173" width="9.5703125" style="37" bestFit="1" customWidth="1"/>
    <col min="7174" max="7174" width="10.85546875" style="37" bestFit="1" customWidth="1"/>
    <col min="7175" max="7175" width="11.42578125" style="37" customWidth="1"/>
    <col min="7176" max="7176" width="10.7109375" style="37" customWidth="1"/>
    <col min="7177" max="7179" width="11" style="37" customWidth="1"/>
    <col min="7180" max="7181" width="14.7109375" style="37" customWidth="1"/>
    <col min="7182" max="7417" width="8.7109375" style="37"/>
    <col min="7418" max="7418" width="21.42578125" style="37" customWidth="1"/>
    <col min="7419" max="7419" width="12.140625" style="37" bestFit="1" customWidth="1"/>
    <col min="7420" max="7420" width="12.85546875" style="37" customWidth="1"/>
    <col min="7421" max="7423" width="10.85546875" style="37" bestFit="1" customWidth="1"/>
    <col min="7424" max="7424" width="12.140625" style="37" bestFit="1" customWidth="1"/>
    <col min="7425" max="7426" width="11.7109375" style="37" customWidth="1"/>
    <col min="7427" max="7429" width="9.5703125" style="37" bestFit="1" customWidth="1"/>
    <col min="7430" max="7430" width="10.85546875" style="37" bestFit="1" customWidth="1"/>
    <col min="7431" max="7431" width="11.42578125" style="37" customWidth="1"/>
    <col min="7432" max="7432" width="10.7109375" style="37" customWidth="1"/>
    <col min="7433" max="7435" width="11" style="37" customWidth="1"/>
    <col min="7436" max="7437" width="14.7109375" style="37" customWidth="1"/>
    <col min="7438" max="7673" width="8.7109375" style="37"/>
    <col min="7674" max="7674" width="21.42578125" style="37" customWidth="1"/>
    <col min="7675" max="7675" width="12.140625" style="37" bestFit="1" customWidth="1"/>
    <col min="7676" max="7676" width="12.85546875" style="37" customWidth="1"/>
    <col min="7677" max="7679" width="10.85546875" style="37" bestFit="1" customWidth="1"/>
    <col min="7680" max="7680" width="12.140625" style="37" bestFit="1" customWidth="1"/>
    <col min="7681" max="7682" width="11.7109375" style="37" customWidth="1"/>
    <col min="7683" max="7685" width="9.5703125" style="37" bestFit="1" customWidth="1"/>
    <col min="7686" max="7686" width="10.85546875" style="37" bestFit="1" customWidth="1"/>
    <col min="7687" max="7687" width="11.42578125" style="37" customWidth="1"/>
    <col min="7688" max="7688" width="10.7109375" style="37" customWidth="1"/>
    <col min="7689" max="7691" width="11" style="37" customWidth="1"/>
    <col min="7692" max="7693" width="14.7109375" style="37" customWidth="1"/>
    <col min="7694" max="7929" width="8.7109375" style="37"/>
    <col min="7930" max="7930" width="21.42578125" style="37" customWidth="1"/>
    <col min="7931" max="7931" width="12.140625" style="37" bestFit="1" customWidth="1"/>
    <col min="7932" max="7932" width="12.85546875" style="37" customWidth="1"/>
    <col min="7933" max="7935" width="10.85546875" style="37" bestFit="1" customWidth="1"/>
    <col min="7936" max="7936" width="12.140625" style="37" bestFit="1" customWidth="1"/>
    <col min="7937" max="7938" width="11.7109375" style="37" customWidth="1"/>
    <col min="7939" max="7941" width="9.5703125" style="37" bestFit="1" customWidth="1"/>
    <col min="7942" max="7942" width="10.85546875" style="37" bestFit="1" customWidth="1"/>
    <col min="7943" max="7943" width="11.42578125" style="37" customWidth="1"/>
    <col min="7944" max="7944" width="10.7109375" style="37" customWidth="1"/>
    <col min="7945" max="7947" width="11" style="37" customWidth="1"/>
    <col min="7948" max="7949" width="14.7109375" style="37" customWidth="1"/>
    <col min="7950" max="8185" width="8.7109375" style="37"/>
    <col min="8186" max="8186" width="21.42578125" style="37" customWidth="1"/>
    <col min="8187" max="8187" width="12.140625" style="37" bestFit="1" customWidth="1"/>
    <col min="8188" max="8188" width="12.85546875" style="37" customWidth="1"/>
    <col min="8189" max="8191" width="10.85546875" style="37" bestFit="1" customWidth="1"/>
    <col min="8192" max="8192" width="12.140625" style="37" bestFit="1" customWidth="1"/>
    <col min="8193" max="8194" width="11.7109375" style="37" customWidth="1"/>
    <col min="8195" max="8197" width="9.5703125" style="37" bestFit="1" customWidth="1"/>
    <col min="8198" max="8198" width="10.85546875" style="37" bestFit="1" customWidth="1"/>
    <col min="8199" max="8199" width="11.42578125" style="37" customWidth="1"/>
    <col min="8200" max="8200" width="10.7109375" style="37" customWidth="1"/>
    <col min="8201" max="8203" width="11" style="37" customWidth="1"/>
    <col min="8204" max="8205" width="14.7109375" style="37" customWidth="1"/>
    <col min="8206" max="8441" width="8.7109375" style="37"/>
    <col min="8442" max="8442" width="21.42578125" style="37" customWidth="1"/>
    <col min="8443" max="8443" width="12.140625" style="37" bestFit="1" customWidth="1"/>
    <col min="8444" max="8444" width="12.85546875" style="37" customWidth="1"/>
    <col min="8445" max="8447" width="10.85546875" style="37" bestFit="1" customWidth="1"/>
    <col min="8448" max="8448" width="12.140625" style="37" bestFit="1" customWidth="1"/>
    <col min="8449" max="8450" width="11.7109375" style="37" customWidth="1"/>
    <col min="8451" max="8453" width="9.5703125" style="37" bestFit="1" customWidth="1"/>
    <col min="8454" max="8454" width="10.85546875" style="37" bestFit="1" customWidth="1"/>
    <col min="8455" max="8455" width="11.42578125" style="37" customWidth="1"/>
    <col min="8456" max="8456" width="10.7109375" style="37" customWidth="1"/>
    <col min="8457" max="8459" width="11" style="37" customWidth="1"/>
    <col min="8460" max="8461" width="14.7109375" style="37" customWidth="1"/>
    <col min="8462" max="8697" width="8.7109375" style="37"/>
    <col min="8698" max="8698" width="21.42578125" style="37" customWidth="1"/>
    <col min="8699" max="8699" width="12.140625" style="37" bestFit="1" customWidth="1"/>
    <col min="8700" max="8700" width="12.85546875" style="37" customWidth="1"/>
    <col min="8701" max="8703" width="10.85546875" style="37" bestFit="1" customWidth="1"/>
    <col min="8704" max="8704" width="12.140625" style="37" bestFit="1" customWidth="1"/>
    <col min="8705" max="8706" width="11.7109375" style="37" customWidth="1"/>
    <col min="8707" max="8709" width="9.5703125" style="37" bestFit="1" customWidth="1"/>
    <col min="8710" max="8710" width="10.85546875" style="37" bestFit="1" customWidth="1"/>
    <col min="8711" max="8711" width="11.42578125" style="37" customWidth="1"/>
    <col min="8712" max="8712" width="10.7109375" style="37" customWidth="1"/>
    <col min="8713" max="8715" width="11" style="37" customWidth="1"/>
    <col min="8716" max="8717" width="14.7109375" style="37" customWidth="1"/>
    <col min="8718" max="8953" width="8.7109375" style="37"/>
    <col min="8954" max="8954" width="21.42578125" style="37" customWidth="1"/>
    <col min="8955" max="8955" width="12.140625" style="37" bestFit="1" customWidth="1"/>
    <col min="8956" max="8956" width="12.85546875" style="37" customWidth="1"/>
    <col min="8957" max="8959" width="10.85546875" style="37" bestFit="1" customWidth="1"/>
    <col min="8960" max="8960" width="12.140625" style="37" bestFit="1" customWidth="1"/>
    <col min="8961" max="8962" width="11.7109375" style="37" customWidth="1"/>
    <col min="8963" max="8965" width="9.5703125" style="37" bestFit="1" customWidth="1"/>
    <col min="8966" max="8966" width="10.85546875" style="37" bestFit="1" customWidth="1"/>
    <col min="8967" max="8967" width="11.42578125" style="37" customWidth="1"/>
    <col min="8968" max="8968" width="10.7109375" style="37" customWidth="1"/>
    <col min="8969" max="8971" width="11" style="37" customWidth="1"/>
    <col min="8972" max="8973" width="14.7109375" style="37" customWidth="1"/>
    <col min="8974" max="9209" width="8.7109375" style="37"/>
    <col min="9210" max="9210" width="21.42578125" style="37" customWidth="1"/>
    <col min="9211" max="9211" width="12.140625" style="37" bestFit="1" customWidth="1"/>
    <col min="9212" max="9212" width="12.85546875" style="37" customWidth="1"/>
    <col min="9213" max="9215" width="10.85546875" style="37" bestFit="1" customWidth="1"/>
    <col min="9216" max="9216" width="12.140625" style="37" bestFit="1" customWidth="1"/>
    <col min="9217" max="9218" width="11.7109375" style="37" customWidth="1"/>
    <col min="9219" max="9221" width="9.5703125" style="37" bestFit="1" customWidth="1"/>
    <col min="9222" max="9222" width="10.85546875" style="37" bestFit="1" customWidth="1"/>
    <col min="9223" max="9223" width="11.42578125" style="37" customWidth="1"/>
    <col min="9224" max="9224" width="10.7109375" style="37" customWidth="1"/>
    <col min="9225" max="9227" width="11" style="37" customWidth="1"/>
    <col min="9228" max="9229" width="14.7109375" style="37" customWidth="1"/>
    <col min="9230" max="9465" width="8.7109375" style="37"/>
    <col min="9466" max="9466" width="21.42578125" style="37" customWidth="1"/>
    <col min="9467" max="9467" width="12.140625" style="37" bestFit="1" customWidth="1"/>
    <col min="9468" max="9468" width="12.85546875" style="37" customWidth="1"/>
    <col min="9469" max="9471" width="10.85546875" style="37" bestFit="1" customWidth="1"/>
    <col min="9472" max="9472" width="12.140625" style="37" bestFit="1" customWidth="1"/>
    <col min="9473" max="9474" width="11.7109375" style="37" customWidth="1"/>
    <col min="9475" max="9477" width="9.5703125" style="37" bestFit="1" customWidth="1"/>
    <col min="9478" max="9478" width="10.85546875" style="37" bestFit="1" customWidth="1"/>
    <col min="9479" max="9479" width="11.42578125" style="37" customWidth="1"/>
    <col min="9480" max="9480" width="10.7109375" style="37" customWidth="1"/>
    <col min="9481" max="9483" width="11" style="37" customWidth="1"/>
    <col min="9484" max="9485" width="14.7109375" style="37" customWidth="1"/>
    <col min="9486" max="9721" width="8.7109375" style="37"/>
    <col min="9722" max="9722" width="21.42578125" style="37" customWidth="1"/>
    <col min="9723" max="9723" width="12.140625" style="37" bestFit="1" customWidth="1"/>
    <col min="9724" max="9724" width="12.85546875" style="37" customWidth="1"/>
    <col min="9725" max="9727" width="10.85546875" style="37" bestFit="1" customWidth="1"/>
    <col min="9728" max="9728" width="12.140625" style="37" bestFit="1" customWidth="1"/>
    <col min="9729" max="9730" width="11.7109375" style="37" customWidth="1"/>
    <col min="9731" max="9733" width="9.5703125" style="37" bestFit="1" customWidth="1"/>
    <col min="9734" max="9734" width="10.85546875" style="37" bestFit="1" customWidth="1"/>
    <col min="9735" max="9735" width="11.42578125" style="37" customWidth="1"/>
    <col min="9736" max="9736" width="10.7109375" style="37" customWidth="1"/>
    <col min="9737" max="9739" width="11" style="37" customWidth="1"/>
    <col min="9740" max="9741" width="14.7109375" style="37" customWidth="1"/>
    <col min="9742" max="9977" width="8.7109375" style="37"/>
    <col min="9978" max="9978" width="21.42578125" style="37" customWidth="1"/>
    <col min="9979" max="9979" width="12.140625" style="37" bestFit="1" customWidth="1"/>
    <col min="9980" max="9980" width="12.85546875" style="37" customWidth="1"/>
    <col min="9981" max="9983" width="10.85546875" style="37" bestFit="1" customWidth="1"/>
    <col min="9984" max="9984" width="12.140625" style="37" bestFit="1" customWidth="1"/>
    <col min="9985" max="9986" width="11.7109375" style="37" customWidth="1"/>
    <col min="9987" max="9989" width="9.5703125" style="37" bestFit="1" customWidth="1"/>
    <col min="9990" max="9990" width="10.85546875" style="37" bestFit="1" customWidth="1"/>
    <col min="9991" max="9991" width="11.42578125" style="37" customWidth="1"/>
    <col min="9992" max="9992" width="10.7109375" style="37" customWidth="1"/>
    <col min="9993" max="9995" width="11" style="37" customWidth="1"/>
    <col min="9996" max="9997" width="14.7109375" style="37" customWidth="1"/>
    <col min="9998" max="10233" width="8.7109375" style="37"/>
    <col min="10234" max="10234" width="21.42578125" style="37" customWidth="1"/>
    <col min="10235" max="10235" width="12.140625" style="37" bestFit="1" customWidth="1"/>
    <col min="10236" max="10236" width="12.85546875" style="37" customWidth="1"/>
    <col min="10237" max="10239" width="10.85546875" style="37" bestFit="1" customWidth="1"/>
    <col min="10240" max="10240" width="12.140625" style="37" bestFit="1" customWidth="1"/>
    <col min="10241" max="10242" width="11.7109375" style="37" customWidth="1"/>
    <col min="10243" max="10245" width="9.5703125" style="37" bestFit="1" customWidth="1"/>
    <col min="10246" max="10246" width="10.85546875" style="37" bestFit="1" customWidth="1"/>
    <col min="10247" max="10247" width="11.42578125" style="37" customWidth="1"/>
    <col min="10248" max="10248" width="10.7109375" style="37" customWidth="1"/>
    <col min="10249" max="10251" width="11" style="37" customWidth="1"/>
    <col min="10252" max="10253" width="14.7109375" style="37" customWidth="1"/>
    <col min="10254" max="10489" width="8.7109375" style="37"/>
    <col min="10490" max="10490" width="21.42578125" style="37" customWidth="1"/>
    <col min="10491" max="10491" width="12.140625" style="37" bestFit="1" customWidth="1"/>
    <col min="10492" max="10492" width="12.85546875" style="37" customWidth="1"/>
    <col min="10493" max="10495" width="10.85546875" style="37" bestFit="1" customWidth="1"/>
    <col min="10496" max="10496" width="12.140625" style="37" bestFit="1" customWidth="1"/>
    <col min="10497" max="10498" width="11.7109375" style="37" customWidth="1"/>
    <col min="10499" max="10501" width="9.5703125" style="37" bestFit="1" customWidth="1"/>
    <col min="10502" max="10502" width="10.85546875" style="37" bestFit="1" customWidth="1"/>
    <col min="10503" max="10503" width="11.42578125" style="37" customWidth="1"/>
    <col min="10504" max="10504" width="10.7109375" style="37" customWidth="1"/>
    <col min="10505" max="10507" width="11" style="37" customWidth="1"/>
    <col min="10508" max="10509" width="14.7109375" style="37" customWidth="1"/>
    <col min="10510" max="10745" width="8.7109375" style="37"/>
    <col min="10746" max="10746" width="21.42578125" style="37" customWidth="1"/>
    <col min="10747" max="10747" width="12.140625" style="37" bestFit="1" customWidth="1"/>
    <col min="10748" max="10748" width="12.85546875" style="37" customWidth="1"/>
    <col min="10749" max="10751" width="10.85546875" style="37" bestFit="1" customWidth="1"/>
    <col min="10752" max="10752" width="12.140625" style="37" bestFit="1" customWidth="1"/>
    <col min="10753" max="10754" width="11.7109375" style="37" customWidth="1"/>
    <col min="10755" max="10757" width="9.5703125" style="37" bestFit="1" customWidth="1"/>
    <col min="10758" max="10758" width="10.85546875" style="37" bestFit="1" customWidth="1"/>
    <col min="10759" max="10759" width="11.42578125" style="37" customWidth="1"/>
    <col min="10760" max="10760" width="10.7109375" style="37" customWidth="1"/>
    <col min="10761" max="10763" width="11" style="37" customWidth="1"/>
    <col min="10764" max="10765" width="14.7109375" style="37" customWidth="1"/>
    <col min="10766" max="11001" width="8.7109375" style="37"/>
    <col min="11002" max="11002" width="21.42578125" style="37" customWidth="1"/>
    <col min="11003" max="11003" width="12.140625" style="37" bestFit="1" customWidth="1"/>
    <col min="11004" max="11004" width="12.85546875" style="37" customWidth="1"/>
    <col min="11005" max="11007" width="10.85546875" style="37" bestFit="1" customWidth="1"/>
    <col min="11008" max="11008" width="12.140625" style="37" bestFit="1" customWidth="1"/>
    <col min="11009" max="11010" width="11.7109375" style="37" customWidth="1"/>
    <col min="11011" max="11013" width="9.5703125" style="37" bestFit="1" customWidth="1"/>
    <col min="11014" max="11014" width="10.85546875" style="37" bestFit="1" customWidth="1"/>
    <col min="11015" max="11015" width="11.42578125" style="37" customWidth="1"/>
    <col min="11016" max="11016" width="10.7109375" style="37" customWidth="1"/>
    <col min="11017" max="11019" width="11" style="37" customWidth="1"/>
    <col min="11020" max="11021" width="14.7109375" style="37" customWidth="1"/>
    <col min="11022" max="11257" width="8.7109375" style="37"/>
    <col min="11258" max="11258" width="21.42578125" style="37" customWidth="1"/>
    <col min="11259" max="11259" width="12.140625" style="37" bestFit="1" customWidth="1"/>
    <col min="11260" max="11260" width="12.85546875" style="37" customWidth="1"/>
    <col min="11261" max="11263" width="10.85546875" style="37" bestFit="1" customWidth="1"/>
    <col min="11264" max="11264" width="12.140625" style="37" bestFit="1" customWidth="1"/>
    <col min="11265" max="11266" width="11.7109375" style="37" customWidth="1"/>
    <col min="11267" max="11269" width="9.5703125" style="37" bestFit="1" customWidth="1"/>
    <col min="11270" max="11270" width="10.85546875" style="37" bestFit="1" customWidth="1"/>
    <col min="11271" max="11271" width="11.42578125" style="37" customWidth="1"/>
    <col min="11272" max="11272" width="10.7109375" style="37" customWidth="1"/>
    <col min="11273" max="11275" width="11" style="37" customWidth="1"/>
    <col min="11276" max="11277" width="14.7109375" style="37" customWidth="1"/>
    <col min="11278" max="11513" width="8.7109375" style="37"/>
    <col min="11514" max="11514" width="21.42578125" style="37" customWidth="1"/>
    <col min="11515" max="11515" width="12.140625" style="37" bestFit="1" customWidth="1"/>
    <col min="11516" max="11516" width="12.85546875" style="37" customWidth="1"/>
    <col min="11517" max="11519" width="10.85546875" style="37" bestFit="1" customWidth="1"/>
    <col min="11520" max="11520" width="12.140625" style="37" bestFit="1" customWidth="1"/>
    <col min="11521" max="11522" width="11.7109375" style="37" customWidth="1"/>
    <col min="11523" max="11525" width="9.5703125" style="37" bestFit="1" customWidth="1"/>
    <col min="11526" max="11526" width="10.85546875" style="37" bestFit="1" customWidth="1"/>
    <col min="11527" max="11527" width="11.42578125" style="37" customWidth="1"/>
    <col min="11528" max="11528" width="10.7109375" style="37" customWidth="1"/>
    <col min="11529" max="11531" width="11" style="37" customWidth="1"/>
    <col min="11532" max="11533" width="14.7109375" style="37" customWidth="1"/>
    <col min="11534" max="11769" width="8.7109375" style="37"/>
    <col min="11770" max="11770" width="21.42578125" style="37" customWidth="1"/>
    <col min="11771" max="11771" width="12.140625" style="37" bestFit="1" customWidth="1"/>
    <col min="11772" max="11772" width="12.85546875" style="37" customWidth="1"/>
    <col min="11773" max="11775" width="10.85546875" style="37" bestFit="1" customWidth="1"/>
    <col min="11776" max="11776" width="12.140625" style="37" bestFit="1" customWidth="1"/>
    <col min="11777" max="11778" width="11.7109375" style="37" customWidth="1"/>
    <col min="11779" max="11781" width="9.5703125" style="37" bestFit="1" customWidth="1"/>
    <col min="11782" max="11782" width="10.85546875" style="37" bestFit="1" customWidth="1"/>
    <col min="11783" max="11783" width="11.42578125" style="37" customWidth="1"/>
    <col min="11784" max="11784" width="10.7109375" style="37" customWidth="1"/>
    <col min="11785" max="11787" width="11" style="37" customWidth="1"/>
    <col min="11788" max="11789" width="14.7109375" style="37" customWidth="1"/>
    <col min="11790" max="12025" width="8.7109375" style="37"/>
    <col min="12026" max="12026" width="21.42578125" style="37" customWidth="1"/>
    <col min="12027" max="12027" width="12.140625" style="37" bestFit="1" customWidth="1"/>
    <col min="12028" max="12028" width="12.85546875" style="37" customWidth="1"/>
    <col min="12029" max="12031" width="10.85546875" style="37" bestFit="1" customWidth="1"/>
    <col min="12032" max="12032" width="12.140625" style="37" bestFit="1" customWidth="1"/>
    <col min="12033" max="12034" width="11.7109375" style="37" customWidth="1"/>
    <col min="12035" max="12037" width="9.5703125" style="37" bestFit="1" customWidth="1"/>
    <col min="12038" max="12038" width="10.85546875" style="37" bestFit="1" customWidth="1"/>
    <col min="12039" max="12039" width="11.42578125" style="37" customWidth="1"/>
    <col min="12040" max="12040" width="10.7109375" style="37" customWidth="1"/>
    <col min="12041" max="12043" width="11" style="37" customWidth="1"/>
    <col min="12044" max="12045" width="14.7109375" style="37" customWidth="1"/>
    <col min="12046" max="12281" width="8.7109375" style="37"/>
    <col min="12282" max="12282" width="21.42578125" style="37" customWidth="1"/>
    <col min="12283" max="12283" width="12.140625" style="37" bestFit="1" customWidth="1"/>
    <col min="12284" max="12284" width="12.85546875" style="37" customWidth="1"/>
    <col min="12285" max="12287" width="10.85546875" style="37" bestFit="1" customWidth="1"/>
    <col min="12288" max="12288" width="12.140625" style="37" bestFit="1" customWidth="1"/>
    <col min="12289" max="12290" width="11.7109375" style="37" customWidth="1"/>
    <col min="12291" max="12293" width="9.5703125" style="37" bestFit="1" customWidth="1"/>
    <col min="12294" max="12294" width="10.85546875" style="37" bestFit="1" customWidth="1"/>
    <col min="12295" max="12295" width="11.42578125" style="37" customWidth="1"/>
    <col min="12296" max="12296" width="10.7109375" style="37" customWidth="1"/>
    <col min="12297" max="12299" width="11" style="37" customWidth="1"/>
    <col min="12300" max="12301" width="14.7109375" style="37" customWidth="1"/>
    <col min="12302" max="12537" width="8.7109375" style="37"/>
    <col min="12538" max="12538" width="21.42578125" style="37" customWidth="1"/>
    <col min="12539" max="12539" width="12.140625" style="37" bestFit="1" customWidth="1"/>
    <col min="12540" max="12540" width="12.85546875" style="37" customWidth="1"/>
    <col min="12541" max="12543" width="10.85546875" style="37" bestFit="1" customWidth="1"/>
    <col min="12544" max="12544" width="12.140625" style="37" bestFit="1" customWidth="1"/>
    <col min="12545" max="12546" width="11.7109375" style="37" customWidth="1"/>
    <col min="12547" max="12549" width="9.5703125" style="37" bestFit="1" customWidth="1"/>
    <col min="12550" max="12550" width="10.85546875" style="37" bestFit="1" customWidth="1"/>
    <col min="12551" max="12551" width="11.42578125" style="37" customWidth="1"/>
    <col min="12552" max="12552" width="10.7109375" style="37" customWidth="1"/>
    <col min="12553" max="12555" width="11" style="37" customWidth="1"/>
    <col min="12556" max="12557" width="14.7109375" style="37" customWidth="1"/>
    <col min="12558" max="12793" width="8.7109375" style="37"/>
    <col min="12794" max="12794" width="21.42578125" style="37" customWidth="1"/>
    <col min="12795" max="12795" width="12.140625" style="37" bestFit="1" customWidth="1"/>
    <col min="12796" max="12796" width="12.85546875" style="37" customWidth="1"/>
    <col min="12797" max="12799" width="10.85546875" style="37" bestFit="1" customWidth="1"/>
    <col min="12800" max="12800" width="12.140625" style="37" bestFit="1" customWidth="1"/>
    <col min="12801" max="12802" width="11.7109375" style="37" customWidth="1"/>
    <col min="12803" max="12805" width="9.5703125" style="37" bestFit="1" customWidth="1"/>
    <col min="12806" max="12806" width="10.85546875" style="37" bestFit="1" customWidth="1"/>
    <col min="12807" max="12807" width="11.42578125" style="37" customWidth="1"/>
    <col min="12808" max="12808" width="10.7109375" style="37" customWidth="1"/>
    <col min="12809" max="12811" width="11" style="37" customWidth="1"/>
    <col min="12812" max="12813" width="14.7109375" style="37" customWidth="1"/>
    <col min="12814" max="13049" width="8.7109375" style="37"/>
    <col min="13050" max="13050" width="21.42578125" style="37" customWidth="1"/>
    <col min="13051" max="13051" width="12.140625" style="37" bestFit="1" customWidth="1"/>
    <col min="13052" max="13052" width="12.85546875" style="37" customWidth="1"/>
    <col min="13053" max="13055" width="10.85546875" style="37" bestFit="1" customWidth="1"/>
    <col min="13056" max="13056" width="12.140625" style="37" bestFit="1" customWidth="1"/>
    <col min="13057" max="13058" width="11.7109375" style="37" customWidth="1"/>
    <col min="13059" max="13061" width="9.5703125" style="37" bestFit="1" customWidth="1"/>
    <col min="13062" max="13062" width="10.85546875" style="37" bestFit="1" customWidth="1"/>
    <col min="13063" max="13063" width="11.42578125" style="37" customWidth="1"/>
    <col min="13064" max="13064" width="10.7109375" style="37" customWidth="1"/>
    <col min="13065" max="13067" width="11" style="37" customWidth="1"/>
    <col min="13068" max="13069" width="14.7109375" style="37" customWidth="1"/>
    <col min="13070" max="13305" width="8.7109375" style="37"/>
    <col min="13306" max="13306" width="21.42578125" style="37" customWidth="1"/>
    <col min="13307" max="13307" width="12.140625" style="37" bestFit="1" customWidth="1"/>
    <col min="13308" max="13308" width="12.85546875" style="37" customWidth="1"/>
    <col min="13309" max="13311" width="10.85546875" style="37" bestFit="1" customWidth="1"/>
    <col min="13312" max="13312" width="12.140625" style="37" bestFit="1" customWidth="1"/>
    <col min="13313" max="13314" width="11.7109375" style="37" customWidth="1"/>
    <col min="13315" max="13317" width="9.5703125" style="37" bestFit="1" customWidth="1"/>
    <col min="13318" max="13318" width="10.85546875" style="37" bestFit="1" customWidth="1"/>
    <col min="13319" max="13319" width="11.42578125" style="37" customWidth="1"/>
    <col min="13320" max="13320" width="10.7109375" style="37" customWidth="1"/>
    <col min="13321" max="13323" width="11" style="37" customWidth="1"/>
    <col min="13324" max="13325" width="14.7109375" style="37" customWidth="1"/>
    <col min="13326" max="13561" width="8.7109375" style="37"/>
    <col min="13562" max="13562" width="21.42578125" style="37" customWidth="1"/>
    <col min="13563" max="13563" width="12.140625" style="37" bestFit="1" customWidth="1"/>
    <col min="13564" max="13564" width="12.85546875" style="37" customWidth="1"/>
    <col min="13565" max="13567" width="10.85546875" style="37" bestFit="1" customWidth="1"/>
    <col min="13568" max="13568" width="12.140625" style="37" bestFit="1" customWidth="1"/>
    <col min="13569" max="13570" width="11.7109375" style="37" customWidth="1"/>
    <col min="13571" max="13573" width="9.5703125" style="37" bestFit="1" customWidth="1"/>
    <col min="13574" max="13574" width="10.85546875" style="37" bestFit="1" customWidth="1"/>
    <col min="13575" max="13575" width="11.42578125" style="37" customWidth="1"/>
    <col min="13576" max="13576" width="10.7109375" style="37" customWidth="1"/>
    <col min="13577" max="13579" width="11" style="37" customWidth="1"/>
    <col min="13580" max="13581" width="14.7109375" style="37" customWidth="1"/>
    <col min="13582" max="13817" width="8.7109375" style="37"/>
    <col min="13818" max="13818" width="21.42578125" style="37" customWidth="1"/>
    <col min="13819" max="13819" width="12.140625" style="37" bestFit="1" customWidth="1"/>
    <col min="13820" max="13820" width="12.85546875" style="37" customWidth="1"/>
    <col min="13821" max="13823" width="10.85546875" style="37" bestFit="1" customWidth="1"/>
    <col min="13824" max="13824" width="12.140625" style="37" bestFit="1" customWidth="1"/>
    <col min="13825" max="13826" width="11.7109375" style="37" customWidth="1"/>
    <col min="13827" max="13829" width="9.5703125" style="37" bestFit="1" customWidth="1"/>
    <col min="13830" max="13830" width="10.85546875" style="37" bestFit="1" customWidth="1"/>
    <col min="13831" max="13831" width="11.42578125" style="37" customWidth="1"/>
    <col min="13832" max="13832" width="10.7109375" style="37" customWidth="1"/>
    <col min="13833" max="13835" width="11" style="37" customWidth="1"/>
    <col min="13836" max="13837" width="14.7109375" style="37" customWidth="1"/>
    <col min="13838" max="14073" width="8.7109375" style="37"/>
    <col min="14074" max="14074" width="21.42578125" style="37" customWidth="1"/>
    <col min="14075" max="14075" width="12.140625" style="37" bestFit="1" customWidth="1"/>
    <col min="14076" max="14076" width="12.85546875" style="37" customWidth="1"/>
    <col min="14077" max="14079" width="10.85546875" style="37" bestFit="1" customWidth="1"/>
    <col min="14080" max="14080" width="12.140625" style="37" bestFit="1" customWidth="1"/>
    <col min="14081" max="14082" width="11.7109375" style="37" customWidth="1"/>
    <col min="14083" max="14085" width="9.5703125" style="37" bestFit="1" customWidth="1"/>
    <col min="14086" max="14086" width="10.85546875" style="37" bestFit="1" customWidth="1"/>
    <col min="14087" max="14087" width="11.42578125" style="37" customWidth="1"/>
    <col min="14088" max="14088" width="10.7109375" style="37" customWidth="1"/>
    <col min="14089" max="14091" width="11" style="37" customWidth="1"/>
    <col min="14092" max="14093" width="14.7109375" style="37" customWidth="1"/>
    <col min="14094" max="14329" width="8.7109375" style="37"/>
    <col min="14330" max="14330" width="21.42578125" style="37" customWidth="1"/>
    <col min="14331" max="14331" width="12.140625" style="37" bestFit="1" customWidth="1"/>
    <col min="14332" max="14332" width="12.85546875" style="37" customWidth="1"/>
    <col min="14333" max="14335" width="10.85546875" style="37" bestFit="1" customWidth="1"/>
    <col min="14336" max="14336" width="12.140625" style="37" bestFit="1" customWidth="1"/>
    <col min="14337" max="14338" width="11.7109375" style="37" customWidth="1"/>
    <col min="14339" max="14341" width="9.5703125" style="37" bestFit="1" customWidth="1"/>
    <col min="14342" max="14342" width="10.85546875" style="37" bestFit="1" customWidth="1"/>
    <col min="14343" max="14343" width="11.42578125" style="37" customWidth="1"/>
    <col min="14344" max="14344" width="10.7109375" style="37" customWidth="1"/>
    <col min="14345" max="14347" width="11" style="37" customWidth="1"/>
    <col min="14348" max="14349" width="14.7109375" style="37" customWidth="1"/>
    <col min="14350" max="14585" width="8.7109375" style="37"/>
    <col min="14586" max="14586" width="21.42578125" style="37" customWidth="1"/>
    <col min="14587" max="14587" width="12.140625" style="37" bestFit="1" customWidth="1"/>
    <col min="14588" max="14588" width="12.85546875" style="37" customWidth="1"/>
    <col min="14589" max="14591" width="10.85546875" style="37" bestFit="1" customWidth="1"/>
    <col min="14592" max="14592" width="12.140625" style="37" bestFit="1" customWidth="1"/>
    <col min="14593" max="14594" width="11.7109375" style="37" customWidth="1"/>
    <col min="14595" max="14597" width="9.5703125" style="37" bestFit="1" customWidth="1"/>
    <col min="14598" max="14598" width="10.85546875" style="37" bestFit="1" customWidth="1"/>
    <col min="14599" max="14599" width="11.42578125" style="37" customWidth="1"/>
    <col min="14600" max="14600" width="10.7109375" style="37" customWidth="1"/>
    <col min="14601" max="14603" width="11" style="37" customWidth="1"/>
    <col min="14604" max="14605" width="14.7109375" style="37" customWidth="1"/>
    <col min="14606" max="14841" width="8.7109375" style="37"/>
    <col min="14842" max="14842" width="21.42578125" style="37" customWidth="1"/>
    <col min="14843" max="14843" width="12.140625" style="37" bestFit="1" customWidth="1"/>
    <col min="14844" max="14844" width="12.85546875" style="37" customWidth="1"/>
    <col min="14845" max="14847" width="10.85546875" style="37" bestFit="1" customWidth="1"/>
    <col min="14848" max="14848" width="12.140625" style="37" bestFit="1" customWidth="1"/>
    <col min="14849" max="14850" width="11.7109375" style="37" customWidth="1"/>
    <col min="14851" max="14853" width="9.5703125" style="37" bestFit="1" customWidth="1"/>
    <col min="14854" max="14854" width="10.85546875" style="37" bestFit="1" customWidth="1"/>
    <col min="14855" max="14855" width="11.42578125" style="37" customWidth="1"/>
    <col min="14856" max="14856" width="10.7109375" style="37" customWidth="1"/>
    <col min="14857" max="14859" width="11" style="37" customWidth="1"/>
    <col min="14860" max="14861" width="14.7109375" style="37" customWidth="1"/>
    <col min="14862" max="15097" width="8.7109375" style="37"/>
    <col min="15098" max="15098" width="21.42578125" style="37" customWidth="1"/>
    <col min="15099" max="15099" width="12.140625" style="37" bestFit="1" customWidth="1"/>
    <col min="15100" max="15100" width="12.85546875" style="37" customWidth="1"/>
    <col min="15101" max="15103" width="10.85546875" style="37" bestFit="1" customWidth="1"/>
    <col min="15104" max="15104" width="12.140625" style="37" bestFit="1" customWidth="1"/>
    <col min="15105" max="15106" width="11.7109375" style="37" customWidth="1"/>
    <col min="15107" max="15109" width="9.5703125" style="37" bestFit="1" customWidth="1"/>
    <col min="15110" max="15110" width="10.85546875" style="37" bestFit="1" customWidth="1"/>
    <col min="15111" max="15111" width="11.42578125" style="37" customWidth="1"/>
    <col min="15112" max="15112" width="10.7109375" style="37" customWidth="1"/>
    <col min="15113" max="15115" width="11" style="37" customWidth="1"/>
    <col min="15116" max="15117" width="14.7109375" style="37" customWidth="1"/>
    <col min="15118" max="15353" width="8.7109375" style="37"/>
    <col min="15354" max="15354" width="21.42578125" style="37" customWidth="1"/>
    <col min="15355" max="15355" width="12.140625" style="37" bestFit="1" customWidth="1"/>
    <col min="15356" max="15356" width="12.85546875" style="37" customWidth="1"/>
    <col min="15357" max="15359" width="10.85546875" style="37" bestFit="1" customWidth="1"/>
    <col min="15360" max="15360" width="12.140625" style="37" bestFit="1" customWidth="1"/>
    <col min="15361" max="15362" width="11.7109375" style="37" customWidth="1"/>
    <col min="15363" max="15365" width="9.5703125" style="37" bestFit="1" customWidth="1"/>
    <col min="15366" max="15366" width="10.85546875" style="37" bestFit="1" customWidth="1"/>
    <col min="15367" max="15367" width="11.42578125" style="37" customWidth="1"/>
    <col min="15368" max="15368" width="10.7109375" style="37" customWidth="1"/>
    <col min="15369" max="15371" width="11" style="37" customWidth="1"/>
    <col min="15372" max="15373" width="14.7109375" style="37" customWidth="1"/>
    <col min="15374" max="15609" width="8.7109375" style="37"/>
    <col min="15610" max="15610" width="21.42578125" style="37" customWidth="1"/>
    <col min="15611" max="15611" width="12.140625" style="37" bestFit="1" customWidth="1"/>
    <col min="15612" max="15612" width="12.85546875" style="37" customWidth="1"/>
    <col min="15613" max="15615" width="10.85546875" style="37" bestFit="1" customWidth="1"/>
    <col min="15616" max="15616" width="12.140625" style="37" bestFit="1" customWidth="1"/>
    <col min="15617" max="15618" width="11.7109375" style="37" customWidth="1"/>
    <col min="15619" max="15621" width="9.5703125" style="37" bestFit="1" customWidth="1"/>
    <col min="15622" max="15622" width="10.85546875" style="37" bestFit="1" customWidth="1"/>
    <col min="15623" max="15623" width="11.42578125" style="37" customWidth="1"/>
    <col min="15624" max="15624" width="10.7109375" style="37" customWidth="1"/>
    <col min="15625" max="15627" width="11" style="37" customWidth="1"/>
    <col min="15628" max="15629" width="14.7109375" style="37" customWidth="1"/>
    <col min="15630" max="15865" width="8.7109375" style="37"/>
    <col min="15866" max="15866" width="21.42578125" style="37" customWidth="1"/>
    <col min="15867" max="15867" width="12.140625" style="37" bestFit="1" customWidth="1"/>
    <col min="15868" max="15868" width="12.85546875" style="37" customWidth="1"/>
    <col min="15869" max="15871" width="10.85546875" style="37" bestFit="1" customWidth="1"/>
    <col min="15872" max="15872" width="12.140625" style="37" bestFit="1" customWidth="1"/>
    <col min="15873" max="15874" width="11.7109375" style="37" customWidth="1"/>
    <col min="15875" max="15877" width="9.5703125" style="37" bestFit="1" customWidth="1"/>
    <col min="15878" max="15878" width="10.85546875" style="37" bestFit="1" customWidth="1"/>
    <col min="15879" max="15879" width="11.42578125" style="37" customWidth="1"/>
    <col min="15880" max="15880" width="10.7109375" style="37" customWidth="1"/>
    <col min="15881" max="15883" width="11" style="37" customWidth="1"/>
    <col min="15884" max="15885" width="14.7109375" style="37" customWidth="1"/>
    <col min="15886" max="16121" width="8.7109375" style="37"/>
    <col min="16122" max="16122" width="21.42578125" style="37" customWidth="1"/>
    <col min="16123" max="16123" width="12.140625" style="37" bestFit="1" customWidth="1"/>
    <col min="16124" max="16124" width="12.85546875" style="37" customWidth="1"/>
    <col min="16125" max="16127" width="10.85546875" style="37" bestFit="1" customWidth="1"/>
    <col min="16128" max="16128" width="12.140625" style="37" bestFit="1" customWidth="1"/>
    <col min="16129" max="16130" width="11.7109375" style="37" customWidth="1"/>
    <col min="16131" max="16133" width="9.5703125" style="37" bestFit="1" customWidth="1"/>
    <col min="16134" max="16134" width="10.85546875" style="37" bestFit="1" customWidth="1"/>
    <col min="16135" max="16135" width="11.42578125" style="37" customWidth="1"/>
    <col min="16136" max="16136" width="10.7109375" style="37" customWidth="1"/>
    <col min="16137" max="16139" width="11" style="37" customWidth="1"/>
    <col min="16140" max="16141" width="14.7109375" style="37" customWidth="1"/>
    <col min="16142" max="16384" width="8.7109375" style="37"/>
  </cols>
  <sheetData>
    <row r="2" spans="1:79" ht="47.25" x14ac:dyDescent="0.25">
      <c r="B2" s="39" t="s">
        <v>59</v>
      </c>
      <c r="C2" s="40" t="s">
        <v>60</v>
      </c>
      <c r="D2" s="40" t="s">
        <v>61</v>
      </c>
      <c r="E2" s="40" t="s">
        <v>62</v>
      </c>
      <c r="F2" s="40" t="s">
        <v>63</v>
      </c>
      <c r="G2" s="40" t="s">
        <v>64</v>
      </c>
      <c r="H2" s="40" t="s">
        <v>65</v>
      </c>
      <c r="I2" s="40" t="s">
        <v>66</v>
      </c>
      <c r="J2" s="40" t="s">
        <v>90</v>
      </c>
      <c r="K2" s="40" t="s">
        <v>67</v>
      </c>
      <c r="L2" s="40" t="s">
        <v>68</v>
      </c>
      <c r="M2" s="41" t="s">
        <v>69</v>
      </c>
    </row>
    <row r="3" spans="1:79" ht="15.75" x14ac:dyDescent="0.25">
      <c r="B3" s="42" t="s">
        <v>70</v>
      </c>
      <c r="C3" s="43">
        <f>46.27+564.37</f>
        <v>610.64</v>
      </c>
      <c r="D3" s="43">
        <v>0</v>
      </c>
      <c r="E3" s="43">
        <v>0</v>
      </c>
      <c r="F3" s="43">
        <v>0</v>
      </c>
      <c r="G3" s="43">
        <v>0</v>
      </c>
      <c r="H3" s="43">
        <v>0</v>
      </c>
      <c r="I3" s="43">
        <v>0</v>
      </c>
      <c r="J3" s="43">
        <v>0</v>
      </c>
      <c r="K3" s="43">
        <v>0</v>
      </c>
      <c r="L3" s="44">
        <f>SUM(C3:K3)</f>
        <v>610.64</v>
      </c>
      <c r="M3" s="45">
        <f t="shared" ref="M3:M5" si="0">L3*10.764</f>
        <v>6572.9289599999993</v>
      </c>
    </row>
    <row r="4" spans="1:79" ht="15.75" x14ac:dyDescent="0.25">
      <c r="B4" s="42" t="s">
        <v>71</v>
      </c>
      <c r="C4" s="43">
        <v>0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4">
        <f>SUM(C4:K4)</f>
        <v>0</v>
      </c>
      <c r="M4" s="45">
        <f t="shared" si="0"/>
        <v>0</v>
      </c>
    </row>
    <row r="5" spans="1:79" ht="15.75" x14ac:dyDescent="0.25">
      <c r="B5" s="42" t="s">
        <v>72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4">
        <f>SUM(C5:K5)</f>
        <v>0</v>
      </c>
      <c r="M5" s="45">
        <f t="shared" si="0"/>
        <v>0</v>
      </c>
    </row>
    <row r="6" spans="1:79" s="49" customFormat="1" ht="18" customHeight="1" x14ac:dyDescent="0.25">
      <c r="A6" s="37"/>
      <c r="B6" s="47" t="s">
        <v>73</v>
      </c>
      <c r="C6" s="44">
        <v>504.18</v>
      </c>
      <c r="D6" s="44">
        <v>0</v>
      </c>
      <c r="E6" s="44">
        <f>(2.52*3.31)+(2.51*2.66*2)</f>
        <v>21.694400000000002</v>
      </c>
      <c r="F6" s="44">
        <v>0</v>
      </c>
      <c r="G6" s="44">
        <v>59.47</v>
      </c>
      <c r="H6" s="44">
        <v>0</v>
      </c>
      <c r="I6" s="44">
        <f>((2.83+3.05+2.23+4.95+2.23+3.13+5.51+3.05+2.23+4.95+2.23+3.05+2.83)*0.75*2)</f>
        <v>63.404999999999994</v>
      </c>
      <c r="J6" s="44">
        <v>0</v>
      </c>
      <c r="K6" s="44">
        <v>0</v>
      </c>
      <c r="L6" s="44">
        <f t="shared" ref="L6:L21" si="1">SUM(C6:K6)</f>
        <v>648.74940000000004</v>
      </c>
      <c r="M6" s="48">
        <f>L6*10.764</f>
        <v>6983.1385416000003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</row>
    <row r="7" spans="1:79" s="50" customFormat="1" ht="15.75" customHeight="1" x14ac:dyDescent="0.25">
      <c r="A7" s="37"/>
      <c r="B7" s="42" t="s">
        <v>74</v>
      </c>
      <c r="C7" s="43">
        <v>563.65</v>
      </c>
      <c r="D7" s="44">
        <v>0</v>
      </c>
      <c r="E7" s="44">
        <f t="shared" ref="E7:E21" si="2">(2.52*3.31)+(2.51*2.66*2)</f>
        <v>21.694400000000002</v>
      </c>
      <c r="F7" s="44">
        <v>0</v>
      </c>
      <c r="G7" s="43">
        <v>0</v>
      </c>
      <c r="H7" s="43">
        <v>0</v>
      </c>
      <c r="I7" s="44">
        <f t="shared" ref="I7:I20" si="3">((2.83+3.05+2.23+4.95+2.23+3.13+5.51+3.05+2.23+4.95+2.23+3.05+2.83)*0.75*2)</f>
        <v>63.404999999999994</v>
      </c>
      <c r="J7" s="44">
        <v>0</v>
      </c>
      <c r="K7" s="43">
        <v>0</v>
      </c>
      <c r="L7" s="44">
        <f t="shared" si="1"/>
        <v>648.74939999999992</v>
      </c>
      <c r="M7" s="45">
        <f t="shared" ref="M7:M21" si="4">L7*10.764</f>
        <v>6983.1385415999985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</row>
    <row r="8" spans="1:79" s="50" customFormat="1" ht="15.75" customHeight="1" x14ac:dyDescent="0.25">
      <c r="A8" s="37"/>
      <c r="B8" s="42" t="s">
        <v>75</v>
      </c>
      <c r="C8" s="43">
        <v>563.65</v>
      </c>
      <c r="D8" s="44">
        <v>0</v>
      </c>
      <c r="E8" s="44">
        <f t="shared" si="2"/>
        <v>21.694400000000002</v>
      </c>
      <c r="F8" s="44">
        <v>0</v>
      </c>
      <c r="G8" s="43">
        <v>0</v>
      </c>
      <c r="H8" s="43">
        <v>0</v>
      </c>
      <c r="I8" s="44">
        <f t="shared" si="3"/>
        <v>63.404999999999994</v>
      </c>
      <c r="J8" s="44">
        <v>0</v>
      </c>
      <c r="K8" s="43">
        <v>0</v>
      </c>
      <c r="L8" s="44">
        <f t="shared" si="1"/>
        <v>648.74939999999992</v>
      </c>
      <c r="M8" s="45">
        <f t="shared" si="4"/>
        <v>6983.1385415999985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</row>
    <row r="9" spans="1:79" ht="15.75" x14ac:dyDescent="0.25">
      <c r="B9" s="42" t="s">
        <v>76</v>
      </c>
      <c r="C9" s="43">
        <v>563.65</v>
      </c>
      <c r="D9" s="44">
        <v>0</v>
      </c>
      <c r="E9" s="44">
        <f t="shared" si="2"/>
        <v>21.694400000000002</v>
      </c>
      <c r="F9" s="44">
        <v>0</v>
      </c>
      <c r="G9" s="43">
        <v>0</v>
      </c>
      <c r="H9" s="43">
        <v>0</v>
      </c>
      <c r="I9" s="44">
        <f t="shared" si="3"/>
        <v>63.404999999999994</v>
      </c>
      <c r="J9" s="44">
        <v>0</v>
      </c>
      <c r="K9" s="43">
        <v>0</v>
      </c>
      <c r="L9" s="44">
        <f t="shared" si="1"/>
        <v>648.74939999999992</v>
      </c>
      <c r="M9" s="45">
        <f t="shared" si="4"/>
        <v>6983.1385415999985</v>
      </c>
    </row>
    <row r="10" spans="1:79" ht="15.75" x14ac:dyDescent="0.25">
      <c r="B10" s="51" t="s">
        <v>77</v>
      </c>
      <c r="C10" s="43">
        <v>563.65</v>
      </c>
      <c r="D10" s="44">
        <v>0</v>
      </c>
      <c r="E10" s="44">
        <f t="shared" si="2"/>
        <v>21.694400000000002</v>
      </c>
      <c r="F10" s="44">
        <v>0</v>
      </c>
      <c r="G10" s="43">
        <v>0</v>
      </c>
      <c r="H10" s="43">
        <v>0</v>
      </c>
      <c r="I10" s="44">
        <f t="shared" si="3"/>
        <v>63.404999999999994</v>
      </c>
      <c r="J10" s="44">
        <v>0</v>
      </c>
      <c r="K10" s="43">
        <v>0</v>
      </c>
      <c r="L10" s="44">
        <f t="shared" si="1"/>
        <v>648.74939999999992</v>
      </c>
      <c r="M10" s="45">
        <f t="shared" si="4"/>
        <v>6983.1385415999985</v>
      </c>
    </row>
    <row r="11" spans="1:79" s="55" customFormat="1" ht="15.75" x14ac:dyDescent="0.25">
      <c r="A11" s="37"/>
      <c r="B11" s="52" t="s">
        <v>78</v>
      </c>
      <c r="C11" s="53">
        <v>504.24</v>
      </c>
      <c r="D11" s="44">
        <v>0</v>
      </c>
      <c r="E11" s="44">
        <f t="shared" si="2"/>
        <v>21.694400000000002</v>
      </c>
      <c r="F11" s="44">
        <v>0</v>
      </c>
      <c r="G11" s="53">
        <v>59.47</v>
      </c>
      <c r="H11" s="53">
        <v>0</v>
      </c>
      <c r="I11" s="44">
        <f t="shared" si="3"/>
        <v>63.404999999999994</v>
      </c>
      <c r="J11" s="44">
        <v>0</v>
      </c>
      <c r="K11" s="53">
        <v>0</v>
      </c>
      <c r="L11" s="44">
        <f t="shared" si="1"/>
        <v>648.80939999999998</v>
      </c>
      <c r="M11" s="54">
        <f t="shared" si="4"/>
        <v>6983.7843815999995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</row>
    <row r="12" spans="1:79" ht="15.75" x14ac:dyDescent="0.25">
      <c r="B12" s="51" t="s">
        <v>79</v>
      </c>
      <c r="C12" s="43">
        <v>563.65</v>
      </c>
      <c r="D12" s="44">
        <v>0</v>
      </c>
      <c r="E12" s="44">
        <f t="shared" si="2"/>
        <v>21.694400000000002</v>
      </c>
      <c r="F12" s="44">
        <v>0</v>
      </c>
      <c r="G12" s="43">
        <v>0</v>
      </c>
      <c r="H12" s="43">
        <v>0</v>
      </c>
      <c r="I12" s="44">
        <f t="shared" si="3"/>
        <v>63.404999999999994</v>
      </c>
      <c r="J12" s="44">
        <v>0</v>
      </c>
      <c r="K12" s="43">
        <v>0</v>
      </c>
      <c r="L12" s="44">
        <f t="shared" si="1"/>
        <v>648.74939999999992</v>
      </c>
      <c r="M12" s="45">
        <f t="shared" si="4"/>
        <v>6983.1385415999985</v>
      </c>
    </row>
    <row r="13" spans="1:79" ht="15.75" x14ac:dyDescent="0.25">
      <c r="B13" s="42" t="s">
        <v>80</v>
      </c>
      <c r="C13" s="43">
        <v>563.65</v>
      </c>
      <c r="D13" s="44">
        <v>0</v>
      </c>
      <c r="E13" s="44">
        <f t="shared" si="2"/>
        <v>21.694400000000002</v>
      </c>
      <c r="F13" s="44">
        <v>0</v>
      </c>
      <c r="G13" s="43">
        <v>0</v>
      </c>
      <c r="H13" s="43">
        <v>0</v>
      </c>
      <c r="I13" s="44">
        <f t="shared" si="3"/>
        <v>63.404999999999994</v>
      </c>
      <c r="J13" s="44">
        <v>0</v>
      </c>
      <c r="K13" s="43">
        <v>0</v>
      </c>
      <c r="L13" s="44">
        <f t="shared" si="1"/>
        <v>648.74939999999992</v>
      </c>
      <c r="M13" s="45">
        <f t="shared" si="4"/>
        <v>6983.1385415999985</v>
      </c>
    </row>
    <row r="14" spans="1:79" ht="15.75" x14ac:dyDescent="0.25">
      <c r="B14" s="51" t="s">
        <v>81</v>
      </c>
      <c r="C14" s="43">
        <v>563.65</v>
      </c>
      <c r="D14" s="44">
        <v>0</v>
      </c>
      <c r="E14" s="44">
        <f t="shared" si="2"/>
        <v>21.694400000000002</v>
      </c>
      <c r="F14" s="44">
        <v>0</v>
      </c>
      <c r="G14" s="43">
        <v>0</v>
      </c>
      <c r="H14" s="43">
        <v>0</v>
      </c>
      <c r="I14" s="44">
        <f t="shared" si="3"/>
        <v>63.404999999999994</v>
      </c>
      <c r="J14" s="44">
        <v>0</v>
      </c>
      <c r="K14" s="43">
        <v>0</v>
      </c>
      <c r="L14" s="44">
        <f t="shared" si="1"/>
        <v>648.74939999999992</v>
      </c>
      <c r="M14" s="45">
        <f t="shared" si="4"/>
        <v>6983.1385415999985</v>
      </c>
    </row>
    <row r="15" spans="1:79" ht="15.75" x14ac:dyDescent="0.25">
      <c r="B15" s="42" t="s">
        <v>82</v>
      </c>
      <c r="C15" s="43">
        <v>563.65</v>
      </c>
      <c r="D15" s="44">
        <v>0</v>
      </c>
      <c r="E15" s="44">
        <f t="shared" si="2"/>
        <v>21.694400000000002</v>
      </c>
      <c r="F15" s="44">
        <v>0</v>
      </c>
      <c r="G15" s="43">
        <v>0</v>
      </c>
      <c r="H15" s="43">
        <v>0</v>
      </c>
      <c r="I15" s="44">
        <f t="shared" si="3"/>
        <v>63.404999999999994</v>
      </c>
      <c r="J15" s="44">
        <v>0</v>
      </c>
      <c r="K15" s="43">
        <v>0</v>
      </c>
      <c r="L15" s="44">
        <f t="shared" si="1"/>
        <v>648.74939999999992</v>
      </c>
      <c r="M15" s="45">
        <f t="shared" si="4"/>
        <v>6983.1385415999985</v>
      </c>
    </row>
    <row r="16" spans="1:79" s="55" customFormat="1" ht="15.75" x14ac:dyDescent="0.25">
      <c r="A16" s="37"/>
      <c r="B16" s="56" t="s">
        <v>83</v>
      </c>
      <c r="C16" s="53">
        <v>504.24</v>
      </c>
      <c r="D16" s="44">
        <v>0</v>
      </c>
      <c r="E16" s="44">
        <f t="shared" si="2"/>
        <v>21.694400000000002</v>
      </c>
      <c r="F16" s="44">
        <v>0</v>
      </c>
      <c r="G16" s="53">
        <v>59.47</v>
      </c>
      <c r="H16" s="53">
        <v>0</v>
      </c>
      <c r="I16" s="44">
        <f t="shared" si="3"/>
        <v>63.404999999999994</v>
      </c>
      <c r="J16" s="44">
        <v>0</v>
      </c>
      <c r="K16" s="53">
        <v>0</v>
      </c>
      <c r="L16" s="44">
        <f t="shared" si="1"/>
        <v>648.80939999999998</v>
      </c>
      <c r="M16" s="54">
        <f t="shared" si="4"/>
        <v>6983.7843815999995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</row>
    <row r="17" spans="2:13" ht="15.75" x14ac:dyDescent="0.25">
      <c r="B17" s="42" t="s">
        <v>84</v>
      </c>
      <c r="C17" s="43">
        <v>563.65</v>
      </c>
      <c r="D17" s="44">
        <v>0</v>
      </c>
      <c r="E17" s="44">
        <f t="shared" si="2"/>
        <v>21.694400000000002</v>
      </c>
      <c r="F17" s="44">
        <v>0</v>
      </c>
      <c r="G17" s="43">
        <v>0</v>
      </c>
      <c r="H17" s="43">
        <v>0</v>
      </c>
      <c r="I17" s="44">
        <f t="shared" si="3"/>
        <v>63.404999999999994</v>
      </c>
      <c r="J17" s="44">
        <v>0</v>
      </c>
      <c r="K17" s="43">
        <v>0</v>
      </c>
      <c r="L17" s="44">
        <f t="shared" si="1"/>
        <v>648.74939999999992</v>
      </c>
      <c r="M17" s="45">
        <f t="shared" si="4"/>
        <v>6983.1385415999985</v>
      </c>
    </row>
    <row r="18" spans="2:13" ht="15.75" x14ac:dyDescent="0.25">
      <c r="B18" s="51" t="s">
        <v>85</v>
      </c>
      <c r="C18" s="43">
        <v>563.65</v>
      </c>
      <c r="D18" s="44">
        <v>0</v>
      </c>
      <c r="E18" s="44">
        <f t="shared" si="2"/>
        <v>21.694400000000002</v>
      </c>
      <c r="F18" s="44">
        <v>0</v>
      </c>
      <c r="G18" s="43">
        <v>0</v>
      </c>
      <c r="H18" s="43">
        <v>0</v>
      </c>
      <c r="I18" s="44">
        <f t="shared" si="3"/>
        <v>63.404999999999994</v>
      </c>
      <c r="J18" s="44">
        <v>0</v>
      </c>
      <c r="K18" s="43">
        <v>0</v>
      </c>
      <c r="L18" s="44">
        <f t="shared" si="1"/>
        <v>648.74939999999992</v>
      </c>
      <c r="M18" s="45">
        <f t="shared" si="4"/>
        <v>6983.1385415999985</v>
      </c>
    </row>
    <row r="19" spans="2:13" ht="15.75" x14ac:dyDescent="0.25">
      <c r="B19" s="42" t="s">
        <v>86</v>
      </c>
      <c r="C19" s="43">
        <v>563.65</v>
      </c>
      <c r="D19" s="44">
        <v>0</v>
      </c>
      <c r="E19" s="44">
        <f t="shared" si="2"/>
        <v>21.694400000000002</v>
      </c>
      <c r="F19" s="44">
        <v>0</v>
      </c>
      <c r="G19" s="43">
        <v>0</v>
      </c>
      <c r="H19" s="43">
        <v>0</v>
      </c>
      <c r="I19" s="44">
        <f t="shared" si="3"/>
        <v>63.404999999999994</v>
      </c>
      <c r="J19" s="44">
        <v>0</v>
      </c>
      <c r="K19" s="43">
        <v>0</v>
      </c>
      <c r="L19" s="44">
        <f t="shared" si="1"/>
        <v>648.74939999999992</v>
      </c>
      <c r="M19" s="45">
        <f t="shared" si="4"/>
        <v>6983.1385415999985</v>
      </c>
    </row>
    <row r="20" spans="2:13" ht="15.75" x14ac:dyDescent="0.25">
      <c r="B20" s="51" t="s">
        <v>87</v>
      </c>
      <c r="C20" s="43">
        <v>563.65</v>
      </c>
      <c r="D20" s="44">
        <v>0</v>
      </c>
      <c r="E20" s="44">
        <f t="shared" si="2"/>
        <v>21.694400000000002</v>
      </c>
      <c r="F20" s="44">
        <v>0</v>
      </c>
      <c r="G20" s="43">
        <v>0</v>
      </c>
      <c r="H20" s="43">
        <v>0</v>
      </c>
      <c r="I20" s="44">
        <f t="shared" si="3"/>
        <v>63.404999999999994</v>
      </c>
      <c r="J20" s="44">
        <v>0</v>
      </c>
      <c r="K20" s="43">
        <v>0</v>
      </c>
      <c r="L20" s="44">
        <f t="shared" si="1"/>
        <v>648.74939999999992</v>
      </c>
      <c r="M20" s="45">
        <f t="shared" si="4"/>
        <v>6983.1385415999985</v>
      </c>
    </row>
    <row r="21" spans="2:13" ht="15.75" x14ac:dyDescent="0.25">
      <c r="B21" s="42" t="s">
        <v>88</v>
      </c>
      <c r="C21" s="57">
        <v>0</v>
      </c>
      <c r="D21" s="43">
        <v>0</v>
      </c>
      <c r="E21" s="44">
        <f t="shared" si="2"/>
        <v>21.694400000000002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31.45</v>
      </c>
      <c r="L21" s="44">
        <f t="shared" si="1"/>
        <v>53.144400000000005</v>
      </c>
      <c r="M21" s="45">
        <f t="shared" si="4"/>
        <v>572.04632160000006</v>
      </c>
    </row>
    <row r="22" spans="2:13" ht="32.1" customHeight="1" x14ac:dyDescent="0.25">
      <c r="B22" s="46" t="s">
        <v>89</v>
      </c>
      <c r="C22" s="58">
        <f t="shared" ref="C22:K22" si="5">SUM(C3:C21)</f>
        <v>8887.0999999999967</v>
      </c>
      <c r="D22" s="58">
        <f t="shared" si="5"/>
        <v>0</v>
      </c>
      <c r="E22" s="58">
        <f t="shared" si="5"/>
        <v>347.11039999999991</v>
      </c>
      <c r="F22" s="58">
        <f t="shared" si="5"/>
        <v>0</v>
      </c>
      <c r="G22" s="58">
        <f t="shared" si="5"/>
        <v>178.41</v>
      </c>
      <c r="H22" s="58">
        <f t="shared" si="5"/>
        <v>0</v>
      </c>
      <c r="I22" s="58">
        <f t="shared" si="5"/>
        <v>951.0749999999997</v>
      </c>
      <c r="J22" s="58">
        <f t="shared" si="5"/>
        <v>0</v>
      </c>
      <c r="K22" s="58">
        <f t="shared" si="5"/>
        <v>31.45</v>
      </c>
      <c r="L22" s="58">
        <f>SUM(L3:L21)</f>
        <v>10395.145399999999</v>
      </c>
      <c r="M22" s="58">
        <f t="shared" ref="M22" si="6">SUM(M3:M21)</f>
        <v>111893.34508559998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CA79-ACFA-4E33-8AE2-270C9CB1BA42}">
  <dimension ref="A1:AR23"/>
  <sheetViews>
    <sheetView topLeftCell="A3" workbookViewId="0">
      <selection activeCell="B3" sqref="B3:L23"/>
    </sheetView>
  </sheetViews>
  <sheetFormatPr defaultRowHeight="15" x14ac:dyDescent="0.25"/>
  <cols>
    <col min="1" max="1" width="8.7109375" style="37"/>
    <col min="2" max="2" width="24.28515625" style="37" bestFit="1" customWidth="1"/>
    <col min="3" max="3" width="12.140625" style="37" bestFit="1" customWidth="1"/>
    <col min="4" max="4" width="12.85546875" style="37" hidden="1" customWidth="1"/>
    <col min="5" max="5" width="10.85546875" style="37" bestFit="1" customWidth="1"/>
    <col min="6" max="6" width="10.85546875" style="37" hidden="1" customWidth="1"/>
    <col min="7" max="7" width="10.85546875" style="37" bestFit="1" customWidth="1"/>
    <col min="8" max="8" width="11.7109375" style="37" hidden="1" customWidth="1"/>
    <col min="9" max="9" width="10.85546875" style="37" bestFit="1" customWidth="1"/>
    <col min="10" max="10" width="10.7109375" style="37" customWidth="1"/>
    <col min="11" max="12" width="14.7109375" style="37" customWidth="1"/>
    <col min="13" max="248" width="8.7109375" style="37"/>
    <col min="249" max="249" width="21.42578125" style="37" customWidth="1"/>
    <col min="250" max="250" width="12.140625" style="37" bestFit="1" customWidth="1"/>
    <col min="251" max="251" width="12.85546875" style="37" customWidth="1"/>
    <col min="252" max="254" width="10.85546875" style="37" bestFit="1" customWidth="1"/>
    <col min="255" max="255" width="12.140625" style="37" bestFit="1" customWidth="1"/>
    <col min="256" max="257" width="11.7109375" style="37" customWidth="1"/>
    <col min="258" max="260" width="9.5703125" style="37" bestFit="1" customWidth="1"/>
    <col min="261" max="261" width="10.85546875" style="37" bestFit="1" customWidth="1"/>
    <col min="262" max="262" width="11.42578125" style="37" customWidth="1"/>
    <col min="263" max="263" width="10.7109375" style="37" customWidth="1"/>
    <col min="264" max="266" width="11" style="37" customWidth="1"/>
    <col min="267" max="268" width="14.7109375" style="37" customWidth="1"/>
    <col min="269" max="504" width="8.7109375" style="37"/>
    <col min="505" max="505" width="21.42578125" style="37" customWidth="1"/>
    <col min="506" max="506" width="12.140625" style="37" bestFit="1" customWidth="1"/>
    <col min="507" max="507" width="12.85546875" style="37" customWidth="1"/>
    <col min="508" max="510" width="10.85546875" style="37" bestFit="1" customWidth="1"/>
    <col min="511" max="511" width="12.140625" style="37" bestFit="1" customWidth="1"/>
    <col min="512" max="513" width="11.7109375" style="37" customWidth="1"/>
    <col min="514" max="516" width="9.5703125" style="37" bestFit="1" customWidth="1"/>
    <col min="517" max="517" width="10.85546875" style="37" bestFit="1" customWidth="1"/>
    <col min="518" max="518" width="11.42578125" style="37" customWidth="1"/>
    <col min="519" max="519" width="10.7109375" style="37" customWidth="1"/>
    <col min="520" max="522" width="11" style="37" customWidth="1"/>
    <col min="523" max="524" width="14.7109375" style="37" customWidth="1"/>
    <col min="525" max="760" width="8.7109375" style="37"/>
    <col min="761" max="761" width="21.42578125" style="37" customWidth="1"/>
    <col min="762" max="762" width="12.140625" style="37" bestFit="1" customWidth="1"/>
    <col min="763" max="763" width="12.85546875" style="37" customWidth="1"/>
    <col min="764" max="766" width="10.85546875" style="37" bestFit="1" customWidth="1"/>
    <col min="767" max="767" width="12.140625" style="37" bestFit="1" customWidth="1"/>
    <col min="768" max="769" width="11.7109375" style="37" customWidth="1"/>
    <col min="770" max="772" width="9.5703125" style="37" bestFit="1" customWidth="1"/>
    <col min="773" max="773" width="10.85546875" style="37" bestFit="1" customWidth="1"/>
    <col min="774" max="774" width="11.42578125" style="37" customWidth="1"/>
    <col min="775" max="775" width="10.7109375" style="37" customWidth="1"/>
    <col min="776" max="778" width="11" style="37" customWidth="1"/>
    <col min="779" max="780" width="14.7109375" style="37" customWidth="1"/>
    <col min="781" max="1016" width="8.7109375" style="37"/>
    <col min="1017" max="1017" width="21.42578125" style="37" customWidth="1"/>
    <col min="1018" max="1018" width="12.140625" style="37" bestFit="1" customWidth="1"/>
    <col min="1019" max="1019" width="12.85546875" style="37" customWidth="1"/>
    <col min="1020" max="1022" width="10.85546875" style="37" bestFit="1" customWidth="1"/>
    <col min="1023" max="1023" width="12.140625" style="37" bestFit="1" customWidth="1"/>
    <col min="1024" max="1025" width="11.7109375" style="37" customWidth="1"/>
    <col min="1026" max="1028" width="9.5703125" style="37" bestFit="1" customWidth="1"/>
    <col min="1029" max="1029" width="10.85546875" style="37" bestFit="1" customWidth="1"/>
    <col min="1030" max="1030" width="11.42578125" style="37" customWidth="1"/>
    <col min="1031" max="1031" width="10.7109375" style="37" customWidth="1"/>
    <col min="1032" max="1034" width="11" style="37" customWidth="1"/>
    <col min="1035" max="1036" width="14.7109375" style="37" customWidth="1"/>
    <col min="1037" max="1272" width="8.7109375" style="37"/>
    <col min="1273" max="1273" width="21.42578125" style="37" customWidth="1"/>
    <col min="1274" max="1274" width="12.140625" style="37" bestFit="1" customWidth="1"/>
    <col min="1275" max="1275" width="12.85546875" style="37" customWidth="1"/>
    <col min="1276" max="1278" width="10.85546875" style="37" bestFit="1" customWidth="1"/>
    <col min="1279" max="1279" width="12.140625" style="37" bestFit="1" customWidth="1"/>
    <col min="1280" max="1281" width="11.7109375" style="37" customWidth="1"/>
    <col min="1282" max="1284" width="9.5703125" style="37" bestFit="1" customWidth="1"/>
    <col min="1285" max="1285" width="10.85546875" style="37" bestFit="1" customWidth="1"/>
    <col min="1286" max="1286" width="11.42578125" style="37" customWidth="1"/>
    <col min="1287" max="1287" width="10.7109375" style="37" customWidth="1"/>
    <col min="1288" max="1290" width="11" style="37" customWidth="1"/>
    <col min="1291" max="1292" width="14.7109375" style="37" customWidth="1"/>
    <col min="1293" max="1528" width="8.7109375" style="37"/>
    <col min="1529" max="1529" width="21.42578125" style="37" customWidth="1"/>
    <col min="1530" max="1530" width="12.140625" style="37" bestFit="1" customWidth="1"/>
    <col min="1531" max="1531" width="12.85546875" style="37" customWidth="1"/>
    <col min="1532" max="1534" width="10.85546875" style="37" bestFit="1" customWidth="1"/>
    <col min="1535" max="1535" width="12.140625" style="37" bestFit="1" customWidth="1"/>
    <col min="1536" max="1537" width="11.7109375" style="37" customWidth="1"/>
    <col min="1538" max="1540" width="9.5703125" style="37" bestFit="1" customWidth="1"/>
    <col min="1541" max="1541" width="10.85546875" style="37" bestFit="1" customWidth="1"/>
    <col min="1542" max="1542" width="11.42578125" style="37" customWidth="1"/>
    <col min="1543" max="1543" width="10.7109375" style="37" customWidth="1"/>
    <col min="1544" max="1546" width="11" style="37" customWidth="1"/>
    <col min="1547" max="1548" width="14.7109375" style="37" customWidth="1"/>
    <col min="1549" max="1784" width="8.7109375" style="37"/>
    <col min="1785" max="1785" width="21.42578125" style="37" customWidth="1"/>
    <col min="1786" max="1786" width="12.140625" style="37" bestFit="1" customWidth="1"/>
    <col min="1787" max="1787" width="12.85546875" style="37" customWidth="1"/>
    <col min="1788" max="1790" width="10.85546875" style="37" bestFit="1" customWidth="1"/>
    <col min="1791" max="1791" width="12.140625" style="37" bestFit="1" customWidth="1"/>
    <col min="1792" max="1793" width="11.7109375" style="37" customWidth="1"/>
    <col min="1794" max="1796" width="9.5703125" style="37" bestFit="1" customWidth="1"/>
    <col min="1797" max="1797" width="10.85546875" style="37" bestFit="1" customWidth="1"/>
    <col min="1798" max="1798" width="11.42578125" style="37" customWidth="1"/>
    <col min="1799" max="1799" width="10.7109375" style="37" customWidth="1"/>
    <col min="1800" max="1802" width="11" style="37" customWidth="1"/>
    <col min="1803" max="1804" width="14.7109375" style="37" customWidth="1"/>
    <col min="1805" max="2040" width="8.7109375" style="37"/>
    <col min="2041" max="2041" width="21.42578125" style="37" customWidth="1"/>
    <col min="2042" max="2042" width="12.140625" style="37" bestFit="1" customWidth="1"/>
    <col min="2043" max="2043" width="12.85546875" style="37" customWidth="1"/>
    <col min="2044" max="2046" width="10.85546875" style="37" bestFit="1" customWidth="1"/>
    <col min="2047" max="2047" width="12.140625" style="37" bestFit="1" customWidth="1"/>
    <col min="2048" max="2049" width="11.7109375" style="37" customWidth="1"/>
    <col min="2050" max="2052" width="9.5703125" style="37" bestFit="1" customWidth="1"/>
    <col min="2053" max="2053" width="10.85546875" style="37" bestFit="1" customWidth="1"/>
    <col min="2054" max="2054" width="11.42578125" style="37" customWidth="1"/>
    <col min="2055" max="2055" width="10.7109375" style="37" customWidth="1"/>
    <col min="2056" max="2058" width="11" style="37" customWidth="1"/>
    <col min="2059" max="2060" width="14.7109375" style="37" customWidth="1"/>
    <col min="2061" max="2296" width="8.7109375" style="37"/>
    <col min="2297" max="2297" width="21.42578125" style="37" customWidth="1"/>
    <col min="2298" max="2298" width="12.140625" style="37" bestFit="1" customWidth="1"/>
    <col min="2299" max="2299" width="12.85546875" style="37" customWidth="1"/>
    <col min="2300" max="2302" width="10.85546875" style="37" bestFit="1" customWidth="1"/>
    <col min="2303" max="2303" width="12.140625" style="37" bestFit="1" customWidth="1"/>
    <col min="2304" max="2305" width="11.7109375" style="37" customWidth="1"/>
    <col min="2306" max="2308" width="9.5703125" style="37" bestFit="1" customWidth="1"/>
    <col min="2309" max="2309" width="10.85546875" style="37" bestFit="1" customWidth="1"/>
    <col min="2310" max="2310" width="11.42578125" style="37" customWidth="1"/>
    <col min="2311" max="2311" width="10.7109375" style="37" customWidth="1"/>
    <col min="2312" max="2314" width="11" style="37" customWidth="1"/>
    <col min="2315" max="2316" width="14.7109375" style="37" customWidth="1"/>
    <col min="2317" max="2552" width="8.7109375" style="37"/>
    <col min="2553" max="2553" width="21.42578125" style="37" customWidth="1"/>
    <col min="2554" max="2554" width="12.140625" style="37" bestFit="1" customWidth="1"/>
    <col min="2555" max="2555" width="12.85546875" style="37" customWidth="1"/>
    <col min="2556" max="2558" width="10.85546875" style="37" bestFit="1" customWidth="1"/>
    <col min="2559" max="2559" width="12.140625" style="37" bestFit="1" customWidth="1"/>
    <col min="2560" max="2561" width="11.7109375" style="37" customWidth="1"/>
    <col min="2562" max="2564" width="9.5703125" style="37" bestFit="1" customWidth="1"/>
    <col min="2565" max="2565" width="10.85546875" style="37" bestFit="1" customWidth="1"/>
    <col min="2566" max="2566" width="11.42578125" style="37" customWidth="1"/>
    <col min="2567" max="2567" width="10.7109375" style="37" customWidth="1"/>
    <col min="2568" max="2570" width="11" style="37" customWidth="1"/>
    <col min="2571" max="2572" width="14.7109375" style="37" customWidth="1"/>
    <col min="2573" max="2808" width="8.7109375" style="37"/>
    <col min="2809" max="2809" width="21.42578125" style="37" customWidth="1"/>
    <col min="2810" max="2810" width="12.140625" style="37" bestFit="1" customWidth="1"/>
    <col min="2811" max="2811" width="12.85546875" style="37" customWidth="1"/>
    <col min="2812" max="2814" width="10.85546875" style="37" bestFit="1" customWidth="1"/>
    <col min="2815" max="2815" width="12.140625" style="37" bestFit="1" customWidth="1"/>
    <col min="2816" max="2817" width="11.7109375" style="37" customWidth="1"/>
    <col min="2818" max="2820" width="9.5703125" style="37" bestFit="1" customWidth="1"/>
    <col min="2821" max="2821" width="10.85546875" style="37" bestFit="1" customWidth="1"/>
    <col min="2822" max="2822" width="11.42578125" style="37" customWidth="1"/>
    <col min="2823" max="2823" width="10.7109375" style="37" customWidth="1"/>
    <col min="2824" max="2826" width="11" style="37" customWidth="1"/>
    <col min="2827" max="2828" width="14.7109375" style="37" customWidth="1"/>
    <col min="2829" max="3064" width="8.7109375" style="37"/>
    <col min="3065" max="3065" width="21.42578125" style="37" customWidth="1"/>
    <col min="3066" max="3066" width="12.140625" style="37" bestFit="1" customWidth="1"/>
    <col min="3067" max="3067" width="12.85546875" style="37" customWidth="1"/>
    <col min="3068" max="3070" width="10.85546875" style="37" bestFit="1" customWidth="1"/>
    <col min="3071" max="3071" width="12.140625" style="37" bestFit="1" customWidth="1"/>
    <col min="3072" max="3073" width="11.7109375" style="37" customWidth="1"/>
    <col min="3074" max="3076" width="9.5703125" style="37" bestFit="1" customWidth="1"/>
    <col min="3077" max="3077" width="10.85546875" style="37" bestFit="1" customWidth="1"/>
    <col min="3078" max="3078" width="11.42578125" style="37" customWidth="1"/>
    <col min="3079" max="3079" width="10.7109375" style="37" customWidth="1"/>
    <col min="3080" max="3082" width="11" style="37" customWidth="1"/>
    <col min="3083" max="3084" width="14.7109375" style="37" customWidth="1"/>
    <col min="3085" max="3320" width="8.7109375" style="37"/>
    <col min="3321" max="3321" width="21.42578125" style="37" customWidth="1"/>
    <col min="3322" max="3322" width="12.140625" style="37" bestFit="1" customWidth="1"/>
    <col min="3323" max="3323" width="12.85546875" style="37" customWidth="1"/>
    <col min="3324" max="3326" width="10.85546875" style="37" bestFit="1" customWidth="1"/>
    <col min="3327" max="3327" width="12.140625" style="37" bestFit="1" customWidth="1"/>
    <col min="3328" max="3329" width="11.7109375" style="37" customWidth="1"/>
    <col min="3330" max="3332" width="9.5703125" style="37" bestFit="1" customWidth="1"/>
    <col min="3333" max="3333" width="10.85546875" style="37" bestFit="1" customWidth="1"/>
    <col min="3334" max="3334" width="11.42578125" style="37" customWidth="1"/>
    <col min="3335" max="3335" width="10.7109375" style="37" customWidth="1"/>
    <col min="3336" max="3338" width="11" style="37" customWidth="1"/>
    <col min="3339" max="3340" width="14.7109375" style="37" customWidth="1"/>
    <col min="3341" max="3576" width="8.7109375" style="37"/>
    <col min="3577" max="3577" width="21.42578125" style="37" customWidth="1"/>
    <col min="3578" max="3578" width="12.140625" style="37" bestFit="1" customWidth="1"/>
    <col min="3579" max="3579" width="12.85546875" style="37" customWidth="1"/>
    <col min="3580" max="3582" width="10.85546875" style="37" bestFit="1" customWidth="1"/>
    <col min="3583" max="3583" width="12.140625" style="37" bestFit="1" customWidth="1"/>
    <col min="3584" max="3585" width="11.7109375" style="37" customWidth="1"/>
    <col min="3586" max="3588" width="9.5703125" style="37" bestFit="1" customWidth="1"/>
    <col min="3589" max="3589" width="10.85546875" style="37" bestFit="1" customWidth="1"/>
    <col min="3590" max="3590" width="11.42578125" style="37" customWidth="1"/>
    <col min="3591" max="3591" width="10.7109375" style="37" customWidth="1"/>
    <col min="3592" max="3594" width="11" style="37" customWidth="1"/>
    <col min="3595" max="3596" width="14.7109375" style="37" customWidth="1"/>
    <col min="3597" max="3832" width="8.7109375" style="37"/>
    <col min="3833" max="3833" width="21.42578125" style="37" customWidth="1"/>
    <col min="3834" max="3834" width="12.140625" style="37" bestFit="1" customWidth="1"/>
    <col min="3835" max="3835" width="12.85546875" style="37" customWidth="1"/>
    <col min="3836" max="3838" width="10.85546875" style="37" bestFit="1" customWidth="1"/>
    <col min="3839" max="3839" width="12.140625" style="37" bestFit="1" customWidth="1"/>
    <col min="3840" max="3841" width="11.7109375" style="37" customWidth="1"/>
    <col min="3842" max="3844" width="9.5703125" style="37" bestFit="1" customWidth="1"/>
    <col min="3845" max="3845" width="10.85546875" style="37" bestFit="1" customWidth="1"/>
    <col min="3846" max="3846" width="11.42578125" style="37" customWidth="1"/>
    <col min="3847" max="3847" width="10.7109375" style="37" customWidth="1"/>
    <col min="3848" max="3850" width="11" style="37" customWidth="1"/>
    <col min="3851" max="3852" width="14.7109375" style="37" customWidth="1"/>
    <col min="3853" max="4088" width="8.7109375" style="37"/>
    <col min="4089" max="4089" width="21.42578125" style="37" customWidth="1"/>
    <col min="4090" max="4090" width="12.140625" style="37" bestFit="1" customWidth="1"/>
    <col min="4091" max="4091" width="12.85546875" style="37" customWidth="1"/>
    <col min="4092" max="4094" width="10.85546875" style="37" bestFit="1" customWidth="1"/>
    <col min="4095" max="4095" width="12.140625" style="37" bestFit="1" customWidth="1"/>
    <col min="4096" max="4097" width="11.7109375" style="37" customWidth="1"/>
    <col min="4098" max="4100" width="9.5703125" style="37" bestFit="1" customWidth="1"/>
    <col min="4101" max="4101" width="10.85546875" style="37" bestFit="1" customWidth="1"/>
    <col min="4102" max="4102" width="11.42578125" style="37" customWidth="1"/>
    <col min="4103" max="4103" width="10.7109375" style="37" customWidth="1"/>
    <col min="4104" max="4106" width="11" style="37" customWidth="1"/>
    <col min="4107" max="4108" width="14.7109375" style="37" customWidth="1"/>
    <col min="4109" max="4344" width="8.7109375" style="37"/>
    <col min="4345" max="4345" width="21.42578125" style="37" customWidth="1"/>
    <col min="4346" max="4346" width="12.140625" style="37" bestFit="1" customWidth="1"/>
    <col min="4347" max="4347" width="12.85546875" style="37" customWidth="1"/>
    <col min="4348" max="4350" width="10.85546875" style="37" bestFit="1" customWidth="1"/>
    <col min="4351" max="4351" width="12.140625" style="37" bestFit="1" customWidth="1"/>
    <col min="4352" max="4353" width="11.7109375" style="37" customWidth="1"/>
    <col min="4354" max="4356" width="9.5703125" style="37" bestFit="1" customWidth="1"/>
    <col min="4357" max="4357" width="10.85546875" style="37" bestFit="1" customWidth="1"/>
    <col min="4358" max="4358" width="11.42578125" style="37" customWidth="1"/>
    <col min="4359" max="4359" width="10.7109375" style="37" customWidth="1"/>
    <col min="4360" max="4362" width="11" style="37" customWidth="1"/>
    <col min="4363" max="4364" width="14.7109375" style="37" customWidth="1"/>
    <col min="4365" max="4600" width="8.7109375" style="37"/>
    <col min="4601" max="4601" width="21.42578125" style="37" customWidth="1"/>
    <col min="4602" max="4602" width="12.140625" style="37" bestFit="1" customWidth="1"/>
    <col min="4603" max="4603" width="12.85546875" style="37" customWidth="1"/>
    <col min="4604" max="4606" width="10.85546875" style="37" bestFit="1" customWidth="1"/>
    <col min="4607" max="4607" width="12.140625" style="37" bestFit="1" customWidth="1"/>
    <col min="4608" max="4609" width="11.7109375" style="37" customWidth="1"/>
    <col min="4610" max="4612" width="9.5703125" style="37" bestFit="1" customWidth="1"/>
    <col min="4613" max="4613" width="10.85546875" style="37" bestFit="1" customWidth="1"/>
    <col min="4614" max="4614" width="11.42578125" style="37" customWidth="1"/>
    <col min="4615" max="4615" width="10.7109375" style="37" customWidth="1"/>
    <col min="4616" max="4618" width="11" style="37" customWidth="1"/>
    <col min="4619" max="4620" width="14.7109375" style="37" customWidth="1"/>
    <col min="4621" max="4856" width="8.7109375" style="37"/>
    <col min="4857" max="4857" width="21.42578125" style="37" customWidth="1"/>
    <col min="4858" max="4858" width="12.140625" style="37" bestFit="1" customWidth="1"/>
    <col min="4859" max="4859" width="12.85546875" style="37" customWidth="1"/>
    <col min="4860" max="4862" width="10.85546875" style="37" bestFit="1" customWidth="1"/>
    <col min="4863" max="4863" width="12.140625" style="37" bestFit="1" customWidth="1"/>
    <col min="4864" max="4865" width="11.7109375" style="37" customWidth="1"/>
    <col min="4866" max="4868" width="9.5703125" style="37" bestFit="1" customWidth="1"/>
    <col min="4869" max="4869" width="10.85546875" style="37" bestFit="1" customWidth="1"/>
    <col min="4870" max="4870" width="11.42578125" style="37" customWidth="1"/>
    <col min="4871" max="4871" width="10.7109375" style="37" customWidth="1"/>
    <col min="4872" max="4874" width="11" style="37" customWidth="1"/>
    <col min="4875" max="4876" width="14.7109375" style="37" customWidth="1"/>
    <col min="4877" max="5112" width="8.7109375" style="37"/>
    <col min="5113" max="5113" width="21.42578125" style="37" customWidth="1"/>
    <col min="5114" max="5114" width="12.140625" style="37" bestFit="1" customWidth="1"/>
    <col min="5115" max="5115" width="12.85546875" style="37" customWidth="1"/>
    <col min="5116" max="5118" width="10.85546875" style="37" bestFit="1" customWidth="1"/>
    <col min="5119" max="5119" width="12.140625" style="37" bestFit="1" customWidth="1"/>
    <col min="5120" max="5121" width="11.7109375" style="37" customWidth="1"/>
    <col min="5122" max="5124" width="9.5703125" style="37" bestFit="1" customWidth="1"/>
    <col min="5125" max="5125" width="10.85546875" style="37" bestFit="1" customWidth="1"/>
    <col min="5126" max="5126" width="11.42578125" style="37" customWidth="1"/>
    <col min="5127" max="5127" width="10.7109375" style="37" customWidth="1"/>
    <col min="5128" max="5130" width="11" style="37" customWidth="1"/>
    <col min="5131" max="5132" width="14.7109375" style="37" customWidth="1"/>
    <col min="5133" max="5368" width="8.7109375" style="37"/>
    <col min="5369" max="5369" width="21.42578125" style="37" customWidth="1"/>
    <col min="5370" max="5370" width="12.140625" style="37" bestFit="1" customWidth="1"/>
    <col min="5371" max="5371" width="12.85546875" style="37" customWidth="1"/>
    <col min="5372" max="5374" width="10.85546875" style="37" bestFit="1" customWidth="1"/>
    <col min="5375" max="5375" width="12.140625" style="37" bestFit="1" customWidth="1"/>
    <col min="5376" max="5377" width="11.7109375" style="37" customWidth="1"/>
    <col min="5378" max="5380" width="9.5703125" style="37" bestFit="1" customWidth="1"/>
    <col min="5381" max="5381" width="10.85546875" style="37" bestFit="1" customWidth="1"/>
    <col min="5382" max="5382" width="11.42578125" style="37" customWidth="1"/>
    <col min="5383" max="5383" width="10.7109375" style="37" customWidth="1"/>
    <col min="5384" max="5386" width="11" style="37" customWidth="1"/>
    <col min="5387" max="5388" width="14.7109375" style="37" customWidth="1"/>
    <col min="5389" max="5624" width="8.7109375" style="37"/>
    <col min="5625" max="5625" width="21.42578125" style="37" customWidth="1"/>
    <col min="5626" max="5626" width="12.140625" style="37" bestFit="1" customWidth="1"/>
    <col min="5627" max="5627" width="12.85546875" style="37" customWidth="1"/>
    <col min="5628" max="5630" width="10.85546875" style="37" bestFit="1" customWidth="1"/>
    <col min="5631" max="5631" width="12.140625" style="37" bestFit="1" customWidth="1"/>
    <col min="5632" max="5633" width="11.7109375" style="37" customWidth="1"/>
    <col min="5634" max="5636" width="9.5703125" style="37" bestFit="1" customWidth="1"/>
    <col min="5637" max="5637" width="10.85546875" style="37" bestFit="1" customWidth="1"/>
    <col min="5638" max="5638" width="11.42578125" style="37" customWidth="1"/>
    <col min="5639" max="5639" width="10.7109375" style="37" customWidth="1"/>
    <col min="5640" max="5642" width="11" style="37" customWidth="1"/>
    <col min="5643" max="5644" width="14.7109375" style="37" customWidth="1"/>
    <col min="5645" max="5880" width="8.7109375" style="37"/>
    <col min="5881" max="5881" width="21.42578125" style="37" customWidth="1"/>
    <col min="5882" max="5882" width="12.140625" style="37" bestFit="1" customWidth="1"/>
    <col min="5883" max="5883" width="12.85546875" style="37" customWidth="1"/>
    <col min="5884" max="5886" width="10.85546875" style="37" bestFit="1" customWidth="1"/>
    <col min="5887" max="5887" width="12.140625" style="37" bestFit="1" customWidth="1"/>
    <col min="5888" max="5889" width="11.7109375" style="37" customWidth="1"/>
    <col min="5890" max="5892" width="9.5703125" style="37" bestFit="1" customWidth="1"/>
    <col min="5893" max="5893" width="10.85546875" style="37" bestFit="1" customWidth="1"/>
    <col min="5894" max="5894" width="11.42578125" style="37" customWidth="1"/>
    <col min="5895" max="5895" width="10.7109375" style="37" customWidth="1"/>
    <col min="5896" max="5898" width="11" style="37" customWidth="1"/>
    <col min="5899" max="5900" width="14.7109375" style="37" customWidth="1"/>
    <col min="5901" max="6136" width="8.7109375" style="37"/>
    <col min="6137" max="6137" width="21.42578125" style="37" customWidth="1"/>
    <col min="6138" max="6138" width="12.140625" style="37" bestFit="1" customWidth="1"/>
    <col min="6139" max="6139" width="12.85546875" style="37" customWidth="1"/>
    <col min="6140" max="6142" width="10.85546875" style="37" bestFit="1" customWidth="1"/>
    <col min="6143" max="6143" width="12.140625" style="37" bestFit="1" customWidth="1"/>
    <col min="6144" max="6145" width="11.7109375" style="37" customWidth="1"/>
    <col min="6146" max="6148" width="9.5703125" style="37" bestFit="1" customWidth="1"/>
    <col min="6149" max="6149" width="10.85546875" style="37" bestFit="1" customWidth="1"/>
    <col min="6150" max="6150" width="11.42578125" style="37" customWidth="1"/>
    <col min="6151" max="6151" width="10.7109375" style="37" customWidth="1"/>
    <col min="6152" max="6154" width="11" style="37" customWidth="1"/>
    <col min="6155" max="6156" width="14.7109375" style="37" customWidth="1"/>
    <col min="6157" max="6392" width="8.7109375" style="37"/>
    <col min="6393" max="6393" width="21.42578125" style="37" customWidth="1"/>
    <col min="6394" max="6394" width="12.140625" style="37" bestFit="1" customWidth="1"/>
    <col min="6395" max="6395" width="12.85546875" style="37" customWidth="1"/>
    <col min="6396" max="6398" width="10.85546875" style="37" bestFit="1" customWidth="1"/>
    <col min="6399" max="6399" width="12.140625" style="37" bestFit="1" customWidth="1"/>
    <col min="6400" max="6401" width="11.7109375" style="37" customWidth="1"/>
    <col min="6402" max="6404" width="9.5703125" style="37" bestFit="1" customWidth="1"/>
    <col min="6405" max="6405" width="10.85546875" style="37" bestFit="1" customWidth="1"/>
    <col min="6406" max="6406" width="11.42578125" style="37" customWidth="1"/>
    <col min="6407" max="6407" width="10.7109375" style="37" customWidth="1"/>
    <col min="6408" max="6410" width="11" style="37" customWidth="1"/>
    <col min="6411" max="6412" width="14.7109375" style="37" customWidth="1"/>
    <col min="6413" max="6648" width="8.7109375" style="37"/>
    <col min="6649" max="6649" width="21.42578125" style="37" customWidth="1"/>
    <col min="6650" max="6650" width="12.140625" style="37" bestFit="1" customWidth="1"/>
    <col min="6651" max="6651" width="12.85546875" style="37" customWidth="1"/>
    <col min="6652" max="6654" width="10.85546875" style="37" bestFit="1" customWidth="1"/>
    <col min="6655" max="6655" width="12.140625" style="37" bestFit="1" customWidth="1"/>
    <col min="6656" max="6657" width="11.7109375" style="37" customWidth="1"/>
    <col min="6658" max="6660" width="9.5703125" style="37" bestFit="1" customWidth="1"/>
    <col min="6661" max="6661" width="10.85546875" style="37" bestFit="1" customWidth="1"/>
    <col min="6662" max="6662" width="11.42578125" style="37" customWidth="1"/>
    <col min="6663" max="6663" width="10.7109375" style="37" customWidth="1"/>
    <col min="6664" max="6666" width="11" style="37" customWidth="1"/>
    <col min="6667" max="6668" width="14.7109375" style="37" customWidth="1"/>
    <col min="6669" max="6904" width="8.7109375" style="37"/>
    <col min="6905" max="6905" width="21.42578125" style="37" customWidth="1"/>
    <col min="6906" max="6906" width="12.140625" style="37" bestFit="1" customWidth="1"/>
    <col min="6907" max="6907" width="12.85546875" style="37" customWidth="1"/>
    <col min="6908" max="6910" width="10.85546875" style="37" bestFit="1" customWidth="1"/>
    <col min="6911" max="6911" width="12.140625" style="37" bestFit="1" customWidth="1"/>
    <col min="6912" max="6913" width="11.7109375" style="37" customWidth="1"/>
    <col min="6914" max="6916" width="9.5703125" style="37" bestFit="1" customWidth="1"/>
    <col min="6917" max="6917" width="10.85546875" style="37" bestFit="1" customWidth="1"/>
    <col min="6918" max="6918" width="11.42578125" style="37" customWidth="1"/>
    <col min="6919" max="6919" width="10.7109375" style="37" customWidth="1"/>
    <col min="6920" max="6922" width="11" style="37" customWidth="1"/>
    <col min="6923" max="6924" width="14.7109375" style="37" customWidth="1"/>
    <col min="6925" max="7160" width="8.7109375" style="37"/>
    <col min="7161" max="7161" width="21.42578125" style="37" customWidth="1"/>
    <col min="7162" max="7162" width="12.140625" style="37" bestFit="1" customWidth="1"/>
    <col min="7163" max="7163" width="12.85546875" style="37" customWidth="1"/>
    <col min="7164" max="7166" width="10.85546875" style="37" bestFit="1" customWidth="1"/>
    <col min="7167" max="7167" width="12.140625" style="37" bestFit="1" customWidth="1"/>
    <col min="7168" max="7169" width="11.7109375" style="37" customWidth="1"/>
    <col min="7170" max="7172" width="9.5703125" style="37" bestFit="1" customWidth="1"/>
    <col min="7173" max="7173" width="10.85546875" style="37" bestFit="1" customWidth="1"/>
    <col min="7174" max="7174" width="11.42578125" style="37" customWidth="1"/>
    <col min="7175" max="7175" width="10.7109375" style="37" customWidth="1"/>
    <col min="7176" max="7178" width="11" style="37" customWidth="1"/>
    <col min="7179" max="7180" width="14.7109375" style="37" customWidth="1"/>
    <col min="7181" max="7416" width="8.7109375" style="37"/>
    <col min="7417" max="7417" width="21.42578125" style="37" customWidth="1"/>
    <col min="7418" max="7418" width="12.140625" style="37" bestFit="1" customWidth="1"/>
    <col min="7419" max="7419" width="12.85546875" style="37" customWidth="1"/>
    <col min="7420" max="7422" width="10.85546875" style="37" bestFit="1" customWidth="1"/>
    <col min="7423" max="7423" width="12.140625" style="37" bestFit="1" customWidth="1"/>
    <col min="7424" max="7425" width="11.7109375" style="37" customWidth="1"/>
    <col min="7426" max="7428" width="9.5703125" style="37" bestFit="1" customWidth="1"/>
    <col min="7429" max="7429" width="10.85546875" style="37" bestFit="1" customWidth="1"/>
    <col min="7430" max="7430" width="11.42578125" style="37" customWidth="1"/>
    <col min="7431" max="7431" width="10.7109375" style="37" customWidth="1"/>
    <col min="7432" max="7434" width="11" style="37" customWidth="1"/>
    <col min="7435" max="7436" width="14.7109375" style="37" customWidth="1"/>
    <col min="7437" max="7672" width="8.7109375" style="37"/>
    <col min="7673" max="7673" width="21.42578125" style="37" customWidth="1"/>
    <col min="7674" max="7674" width="12.140625" style="37" bestFit="1" customWidth="1"/>
    <col min="7675" max="7675" width="12.85546875" style="37" customWidth="1"/>
    <col min="7676" max="7678" width="10.85546875" style="37" bestFit="1" customWidth="1"/>
    <col min="7679" max="7679" width="12.140625" style="37" bestFit="1" customWidth="1"/>
    <col min="7680" max="7681" width="11.7109375" style="37" customWidth="1"/>
    <col min="7682" max="7684" width="9.5703125" style="37" bestFit="1" customWidth="1"/>
    <col min="7685" max="7685" width="10.85546875" style="37" bestFit="1" customWidth="1"/>
    <col min="7686" max="7686" width="11.42578125" style="37" customWidth="1"/>
    <col min="7687" max="7687" width="10.7109375" style="37" customWidth="1"/>
    <col min="7688" max="7690" width="11" style="37" customWidth="1"/>
    <col min="7691" max="7692" width="14.7109375" style="37" customWidth="1"/>
    <col min="7693" max="7928" width="8.7109375" style="37"/>
    <col min="7929" max="7929" width="21.42578125" style="37" customWidth="1"/>
    <col min="7930" max="7930" width="12.140625" style="37" bestFit="1" customWidth="1"/>
    <col min="7931" max="7931" width="12.85546875" style="37" customWidth="1"/>
    <col min="7932" max="7934" width="10.85546875" style="37" bestFit="1" customWidth="1"/>
    <col min="7935" max="7935" width="12.140625" style="37" bestFit="1" customWidth="1"/>
    <col min="7936" max="7937" width="11.7109375" style="37" customWidth="1"/>
    <col min="7938" max="7940" width="9.5703125" style="37" bestFit="1" customWidth="1"/>
    <col min="7941" max="7941" width="10.85546875" style="37" bestFit="1" customWidth="1"/>
    <col min="7942" max="7942" width="11.42578125" style="37" customWidth="1"/>
    <col min="7943" max="7943" width="10.7109375" style="37" customWidth="1"/>
    <col min="7944" max="7946" width="11" style="37" customWidth="1"/>
    <col min="7947" max="7948" width="14.7109375" style="37" customWidth="1"/>
    <col min="7949" max="8184" width="8.7109375" style="37"/>
    <col min="8185" max="8185" width="21.42578125" style="37" customWidth="1"/>
    <col min="8186" max="8186" width="12.140625" style="37" bestFit="1" customWidth="1"/>
    <col min="8187" max="8187" width="12.85546875" style="37" customWidth="1"/>
    <col min="8188" max="8190" width="10.85546875" style="37" bestFit="1" customWidth="1"/>
    <col min="8191" max="8191" width="12.140625" style="37" bestFit="1" customWidth="1"/>
    <col min="8192" max="8193" width="11.7109375" style="37" customWidth="1"/>
    <col min="8194" max="8196" width="9.5703125" style="37" bestFit="1" customWidth="1"/>
    <col min="8197" max="8197" width="10.85546875" style="37" bestFit="1" customWidth="1"/>
    <col min="8198" max="8198" width="11.42578125" style="37" customWidth="1"/>
    <col min="8199" max="8199" width="10.7109375" style="37" customWidth="1"/>
    <col min="8200" max="8202" width="11" style="37" customWidth="1"/>
    <col min="8203" max="8204" width="14.7109375" style="37" customWidth="1"/>
    <col min="8205" max="8440" width="8.7109375" style="37"/>
    <col min="8441" max="8441" width="21.42578125" style="37" customWidth="1"/>
    <col min="8442" max="8442" width="12.140625" style="37" bestFit="1" customWidth="1"/>
    <col min="8443" max="8443" width="12.85546875" style="37" customWidth="1"/>
    <col min="8444" max="8446" width="10.85546875" style="37" bestFit="1" customWidth="1"/>
    <col min="8447" max="8447" width="12.140625" style="37" bestFit="1" customWidth="1"/>
    <col min="8448" max="8449" width="11.7109375" style="37" customWidth="1"/>
    <col min="8450" max="8452" width="9.5703125" style="37" bestFit="1" customWidth="1"/>
    <col min="8453" max="8453" width="10.85546875" style="37" bestFit="1" customWidth="1"/>
    <col min="8454" max="8454" width="11.42578125" style="37" customWidth="1"/>
    <col min="8455" max="8455" width="10.7109375" style="37" customWidth="1"/>
    <col min="8456" max="8458" width="11" style="37" customWidth="1"/>
    <col min="8459" max="8460" width="14.7109375" style="37" customWidth="1"/>
    <col min="8461" max="8696" width="8.7109375" style="37"/>
    <col min="8697" max="8697" width="21.42578125" style="37" customWidth="1"/>
    <col min="8698" max="8698" width="12.140625" style="37" bestFit="1" customWidth="1"/>
    <col min="8699" max="8699" width="12.85546875" style="37" customWidth="1"/>
    <col min="8700" max="8702" width="10.85546875" style="37" bestFit="1" customWidth="1"/>
    <col min="8703" max="8703" width="12.140625" style="37" bestFit="1" customWidth="1"/>
    <col min="8704" max="8705" width="11.7109375" style="37" customWidth="1"/>
    <col min="8706" max="8708" width="9.5703125" style="37" bestFit="1" customWidth="1"/>
    <col min="8709" max="8709" width="10.85546875" style="37" bestFit="1" customWidth="1"/>
    <col min="8710" max="8710" width="11.42578125" style="37" customWidth="1"/>
    <col min="8711" max="8711" width="10.7109375" style="37" customWidth="1"/>
    <col min="8712" max="8714" width="11" style="37" customWidth="1"/>
    <col min="8715" max="8716" width="14.7109375" style="37" customWidth="1"/>
    <col min="8717" max="8952" width="8.7109375" style="37"/>
    <col min="8953" max="8953" width="21.42578125" style="37" customWidth="1"/>
    <col min="8954" max="8954" width="12.140625" style="37" bestFit="1" customWidth="1"/>
    <col min="8955" max="8955" width="12.85546875" style="37" customWidth="1"/>
    <col min="8956" max="8958" width="10.85546875" style="37" bestFit="1" customWidth="1"/>
    <col min="8959" max="8959" width="12.140625" style="37" bestFit="1" customWidth="1"/>
    <col min="8960" max="8961" width="11.7109375" style="37" customWidth="1"/>
    <col min="8962" max="8964" width="9.5703125" style="37" bestFit="1" customWidth="1"/>
    <col min="8965" max="8965" width="10.85546875" style="37" bestFit="1" customWidth="1"/>
    <col min="8966" max="8966" width="11.42578125" style="37" customWidth="1"/>
    <col min="8967" max="8967" width="10.7109375" style="37" customWidth="1"/>
    <col min="8968" max="8970" width="11" style="37" customWidth="1"/>
    <col min="8971" max="8972" width="14.7109375" style="37" customWidth="1"/>
    <col min="8973" max="9208" width="8.7109375" style="37"/>
    <col min="9209" max="9209" width="21.42578125" style="37" customWidth="1"/>
    <col min="9210" max="9210" width="12.140625" style="37" bestFit="1" customWidth="1"/>
    <col min="9211" max="9211" width="12.85546875" style="37" customWidth="1"/>
    <col min="9212" max="9214" width="10.85546875" style="37" bestFit="1" customWidth="1"/>
    <col min="9215" max="9215" width="12.140625" style="37" bestFit="1" customWidth="1"/>
    <col min="9216" max="9217" width="11.7109375" style="37" customWidth="1"/>
    <col min="9218" max="9220" width="9.5703125" style="37" bestFit="1" customWidth="1"/>
    <col min="9221" max="9221" width="10.85546875" style="37" bestFit="1" customWidth="1"/>
    <col min="9222" max="9222" width="11.42578125" style="37" customWidth="1"/>
    <col min="9223" max="9223" width="10.7109375" style="37" customWidth="1"/>
    <col min="9224" max="9226" width="11" style="37" customWidth="1"/>
    <col min="9227" max="9228" width="14.7109375" style="37" customWidth="1"/>
    <col min="9229" max="9464" width="8.7109375" style="37"/>
    <col min="9465" max="9465" width="21.42578125" style="37" customWidth="1"/>
    <col min="9466" max="9466" width="12.140625" style="37" bestFit="1" customWidth="1"/>
    <col min="9467" max="9467" width="12.85546875" style="37" customWidth="1"/>
    <col min="9468" max="9470" width="10.85546875" style="37" bestFit="1" customWidth="1"/>
    <col min="9471" max="9471" width="12.140625" style="37" bestFit="1" customWidth="1"/>
    <col min="9472" max="9473" width="11.7109375" style="37" customWidth="1"/>
    <col min="9474" max="9476" width="9.5703125" style="37" bestFit="1" customWidth="1"/>
    <col min="9477" max="9477" width="10.85546875" style="37" bestFit="1" customWidth="1"/>
    <col min="9478" max="9478" width="11.42578125" style="37" customWidth="1"/>
    <col min="9479" max="9479" width="10.7109375" style="37" customWidth="1"/>
    <col min="9480" max="9482" width="11" style="37" customWidth="1"/>
    <col min="9483" max="9484" width="14.7109375" style="37" customWidth="1"/>
    <col min="9485" max="9720" width="8.7109375" style="37"/>
    <col min="9721" max="9721" width="21.42578125" style="37" customWidth="1"/>
    <col min="9722" max="9722" width="12.140625" style="37" bestFit="1" customWidth="1"/>
    <col min="9723" max="9723" width="12.85546875" style="37" customWidth="1"/>
    <col min="9724" max="9726" width="10.85546875" style="37" bestFit="1" customWidth="1"/>
    <col min="9727" max="9727" width="12.140625" style="37" bestFit="1" customWidth="1"/>
    <col min="9728" max="9729" width="11.7109375" style="37" customWidth="1"/>
    <col min="9730" max="9732" width="9.5703125" style="37" bestFit="1" customWidth="1"/>
    <col min="9733" max="9733" width="10.85546875" style="37" bestFit="1" customWidth="1"/>
    <col min="9734" max="9734" width="11.42578125" style="37" customWidth="1"/>
    <col min="9735" max="9735" width="10.7109375" style="37" customWidth="1"/>
    <col min="9736" max="9738" width="11" style="37" customWidth="1"/>
    <col min="9739" max="9740" width="14.7109375" style="37" customWidth="1"/>
    <col min="9741" max="9976" width="8.7109375" style="37"/>
    <col min="9977" max="9977" width="21.42578125" style="37" customWidth="1"/>
    <col min="9978" max="9978" width="12.140625" style="37" bestFit="1" customWidth="1"/>
    <col min="9979" max="9979" width="12.85546875" style="37" customWidth="1"/>
    <col min="9980" max="9982" width="10.85546875" style="37" bestFit="1" customWidth="1"/>
    <col min="9983" max="9983" width="12.140625" style="37" bestFit="1" customWidth="1"/>
    <col min="9984" max="9985" width="11.7109375" style="37" customWidth="1"/>
    <col min="9986" max="9988" width="9.5703125" style="37" bestFit="1" customWidth="1"/>
    <col min="9989" max="9989" width="10.85546875" style="37" bestFit="1" customWidth="1"/>
    <col min="9990" max="9990" width="11.42578125" style="37" customWidth="1"/>
    <col min="9991" max="9991" width="10.7109375" style="37" customWidth="1"/>
    <col min="9992" max="9994" width="11" style="37" customWidth="1"/>
    <col min="9995" max="9996" width="14.7109375" style="37" customWidth="1"/>
    <col min="9997" max="10232" width="8.7109375" style="37"/>
    <col min="10233" max="10233" width="21.42578125" style="37" customWidth="1"/>
    <col min="10234" max="10234" width="12.140625" style="37" bestFit="1" customWidth="1"/>
    <col min="10235" max="10235" width="12.85546875" style="37" customWidth="1"/>
    <col min="10236" max="10238" width="10.85546875" style="37" bestFit="1" customWidth="1"/>
    <col min="10239" max="10239" width="12.140625" style="37" bestFit="1" customWidth="1"/>
    <col min="10240" max="10241" width="11.7109375" style="37" customWidth="1"/>
    <col min="10242" max="10244" width="9.5703125" style="37" bestFit="1" customWidth="1"/>
    <col min="10245" max="10245" width="10.85546875" style="37" bestFit="1" customWidth="1"/>
    <col min="10246" max="10246" width="11.42578125" style="37" customWidth="1"/>
    <col min="10247" max="10247" width="10.7109375" style="37" customWidth="1"/>
    <col min="10248" max="10250" width="11" style="37" customWidth="1"/>
    <col min="10251" max="10252" width="14.7109375" style="37" customWidth="1"/>
    <col min="10253" max="10488" width="8.7109375" style="37"/>
    <col min="10489" max="10489" width="21.42578125" style="37" customWidth="1"/>
    <col min="10490" max="10490" width="12.140625" style="37" bestFit="1" customWidth="1"/>
    <col min="10491" max="10491" width="12.85546875" style="37" customWidth="1"/>
    <col min="10492" max="10494" width="10.85546875" style="37" bestFit="1" customWidth="1"/>
    <col min="10495" max="10495" width="12.140625" style="37" bestFit="1" customWidth="1"/>
    <col min="10496" max="10497" width="11.7109375" style="37" customWidth="1"/>
    <col min="10498" max="10500" width="9.5703125" style="37" bestFit="1" customWidth="1"/>
    <col min="10501" max="10501" width="10.85546875" style="37" bestFit="1" customWidth="1"/>
    <col min="10502" max="10502" width="11.42578125" style="37" customWidth="1"/>
    <col min="10503" max="10503" width="10.7109375" style="37" customWidth="1"/>
    <col min="10504" max="10506" width="11" style="37" customWidth="1"/>
    <col min="10507" max="10508" width="14.7109375" style="37" customWidth="1"/>
    <col min="10509" max="10744" width="8.7109375" style="37"/>
    <col min="10745" max="10745" width="21.42578125" style="37" customWidth="1"/>
    <col min="10746" max="10746" width="12.140625" style="37" bestFit="1" customWidth="1"/>
    <col min="10747" max="10747" width="12.85546875" style="37" customWidth="1"/>
    <col min="10748" max="10750" width="10.85546875" style="37" bestFit="1" customWidth="1"/>
    <col min="10751" max="10751" width="12.140625" style="37" bestFit="1" customWidth="1"/>
    <col min="10752" max="10753" width="11.7109375" style="37" customWidth="1"/>
    <col min="10754" max="10756" width="9.5703125" style="37" bestFit="1" customWidth="1"/>
    <col min="10757" max="10757" width="10.85546875" style="37" bestFit="1" customWidth="1"/>
    <col min="10758" max="10758" width="11.42578125" style="37" customWidth="1"/>
    <col min="10759" max="10759" width="10.7109375" style="37" customWidth="1"/>
    <col min="10760" max="10762" width="11" style="37" customWidth="1"/>
    <col min="10763" max="10764" width="14.7109375" style="37" customWidth="1"/>
    <col min="10765" max="11000" width="8.7109375" style="37"/>
    <col min="11001" max="11001" width="21.42578125" style="37" customWidth="1"/>
    <col min="11002" max="11002" width="12.140625" style="37" bestFit="1" customWidth="1"/>
    <col min="11003" max="11003" width="12.85546875" style="37" customWidth="1"/>
    <col min="11004" max="11006" width="10.85546875" style="37" bestFit="1" customWidth="1"/>
    <col min="11007" max="11007" width="12.140625" style="37" bestFit="1" customWidth="1"/>
    <col min="11008" max="11009" width="11.7109375" style="37" customWidth="1"/>
    <col min="11010" max="11012" width="9.5703125" style="37" bestFit="1" customWidth="1"/>
    <col min="11013" max="11013" width="10.85546875" style="37" bestFit="1" customWidth="1"/>
    <col min="11014" max="11014" width="11.42578125" style="37" customWidth="1"/>
    <col min="11015" max="11015" width="10.7109375" style="37" customWidth="1"/>
    <col min="11016" max="11018" width="11" style="37" customWidth="1"/>
    <col min="11019" max="11020" width="14.7109375" style="37" customWidth="1"/>
    <col min="11021" max="11256" width="8.7109375" style="37"/>
    <col min="11257" max="11257" width="21.42578125" style="37" customWidth="1"/>
    <col min="11258" max="11258" width="12.140625" style="37" bestFit="1" customWidth="1"/>
    <col min="11259" max="11259" width="12.85546875" style="37" customWidth="1"/>
    <col min="11260" max="11262" width="10.85546875" style="37" bestFit="1" customWidth="1"/>
    <col min="11263" max="11263" width="12.140625" style="37" bestFit="1" customWidth="1"/>
    <col min="11264" max="11265" width="11.7109375" style="37" customWidth="1"/>
    <col min="11266" max="11268" width="9.5703125" style="37" bestFit="1" customWidth="1"/>
    <col min="11269" max="11269" width="10.85546875" style="37" bestFit="1" customWidth="1"/>
    <col min="11270" max="11270" width="11.42578125" style="37" customWidth="1"/>
    <col min="11271" max="11271" width="10.7109375" style="37" customWidth="1"/>
    <col min="11272" max="11274" width="11" style="37" customWidth="1"/>
    <col min="11275" max="11276" width="14.7109375" style="37" customWidth="1"/>
    <col min="11277" max="11512" width="8.7109375" style="37"/>
    <col min="11513" max="11513" width="21.42578125" style="37" customWidth="1"/>
    <col min="11514" max="11514" width="12.140625" style="37" bestFit="1" customWidth="1"/>
    <col min="11515" max="11515" width="12.85546875" style="37" customWidth="1"/>
    <col min="11516" max="11518" width="10.85546875" style="37" bestFit="1" customWidth="1"/>
    <col min="11519" max="11519" width="12.140625" style="37" bestFit="1" customWidth="1"/>
    <col min="11520" max="11521" width="11.7109375" style="37" customWidth="1"/>
    <col min="11522" max="11524" width="9.5703125" style="37" bestFit="1" customWidth="1"/>
    <col min="11525" max="11525" width="10.85546875" style="37" bestFit="1" customWidth="1"/>
    <col min="11526" max="11526" width="11.42578125" style="37" customWidth="1"/>
    <col min="11527" max="11527" width="10.7109375" style="37" customWidth="1"/>
    <col min="11528" max="11530" width="11" style="37" customWidth="1"/>
    <col min="11531" max="11532" width="14.7109375" style="37" customWidth="1"/>
    <col min="11533" max="11768" width="8.7109375" style="37"/>
    <col min="11769" max="11769" width="21.42578125" style="37" customWidth="1"/>
    <col min="11770" max="11770" width="12.140625" style="37" bestFit="1" customWidth="1"/>
    <col min="11771" max="11771" width="12.85546875" style="37" customWidth="1"/>
    <col min="11772" max="11774" width="10.85546875" style="37" bestFit="1" customWidth="1"/>
    <col min="11775" max="11775" width="12.140625" style="37" bestFit="1" customWidth="1"/>
    <col min="11776" max="11777" width="11.7109375" style="37" customWidth="1"/>
    <col min="11778" max="11780" width="9.5703125" style="37" bestFit="1" customWidth="1"/>
    <col min="11781" max="11781" width="10.85546875" style="37" bestFit="1" customWidth="1"/>
    <col min="11782" max="11782" width="11.42578125" style="37" customWidth="1"/>
    <col min="11783" max="11783" width="10.7109375" style="37" customWidth="1"/>
    <col min="11784" max="11786" width="11" style="37" customWidth="1"/>
    <col min="11787" max="11788" width="14.7109375" style="37" customWidth="1"/>
    <col min="11789" max="12024" width="8.7109375" style="37"/>
    <col min="12025" max="12025" width="21.42578125" style="37" customWidth="1"/>
    <col min="12026" max="12026" width="12.140625" style="37" bestFit="1" customWidth="1"/>
    <col min="12027" max="12027" width="12.85546875" style="37" customWidth="1"/>
    <col min="12028" max="12030" width="10.85546875" style="37" bestFit="1" customWidth="1"/>
    <col min="12031" max="12031" width="12.140625" style="37" bestFit="1" customWidth="1"/>
    <col min="12032" max="12033" width="11.7109375" style="37" customWidth="1"/>
    <col min="12034" max="12036" width="9.5703125" style="37" bestFit="1" customWidth="1"/>
    <col min="12037" max="12037" width="10.85546875" style="37" bestFit="1" customWidth="1"/>
    <col min="12038" max="12038" width="11.42578125" style="37" customWidth="1"/>
    <col min="12039" max="12039" width="10.7109375" style="37" customWidth="1"/>
    <col min="12040" max="12042" width="11" style="37" customWidth="1"/>
    <col min="12043" max="12044" width="14.7109375" style="37" customWidth="1"/>
    <col min="12045" max="12280" width="8.7109375" style="37"/>
    <col min="12281" max="12281" width="21.42578125" style="37" customWidth="1"/>
    <col min="12282" max="12282" width="12.140625" style="37" bestFit="1" customWidth="1"/>
    <col min="12283" max="12283" width="12.85546875" style="37" customWidth="1"/>
    <col min="12284" max="12286" width="10.85546875" style="37" bestFit="1" customWidth="1"/>
    <col min="12287" max="12287" width="12.140625" style="37" bestFit="1" customWidth="1"/>
    <col min="12288" max="12289" width="11.7109375" style="37" customWidth="1"/>
    <col min="12290" max="12292" width="9.5703125" style="37" bestFit="1" customWidth="1"/>
    <col min="12293" max="12293" width="10.85546875" style="37" bestFit="1" customWidth="1"/>
    <col min="12294" max="12294" width="11.42578125" style="37" customWidth="1"/>
    <col min="12295" max="12295" width="10.7109375" style="37" customWidth="1"/>
    <col min="12296" max="12298" width="11" style="37" customWidth="1"/>
    <col min="12299" max="12300" width="14.7109375" style="37" customWidth="1"/>
    <col min="12301" max="12536" width="8.7109375" style="37"/>
    <col min="12537" max="12537" width="21.42578125" style="37" customWidth="1"/>
    <col min="12538" max="12538" width="12.140625" style="37" bestFit="1" customWidth="1"/>
    <col min="12539" max="12539" width="12.85546875" style="37" customWidth="1"/>
    <col min="12540" max="12542" width="10.85546875" style="37" bestFit="1" customWidth="1"/>
    <col min="12543" max="12543" width="12.140625" style="37" bestFit="1" customWidth="1"/>
    <col min="12544" max="12545" width="11.7109375" style="37" customWidth="1"/>
    <col min="12546" max="12548" width="9.5703125" style="37" bestFit="1" customWidth="1"/>
    <col min="12549" max="12549" width="10.85546875" style="37" bestFit="1" customWidth="1"/>
    <col min="12550" max="12550" width="11.42578125" style="37" customWidth="1"/>
    <col min="12551" max="12551" width="10.7109375" style="37" customWidth="1"/>
    <col min="12552" max="12554" width="11" style="37" customWidth="1"/>
    <col min="12555" max="12556" width="14.7109375" style="37" customWidth="1"/>
    <col min="12557" max="12792" width="8.7109375" style="37"/>
    <col min="12793" max="12793" width="21.42578125" style="37" customWidth="1"/>
    <col min="12794" max="12794" width="12.140625" style="37" bestFit="1" customWidth="1"/>
    <col min="12795" max="12795" width="12.85546875" style="37" customWidth="1"/>
    <col min="12796" max="12798" width="10.85546875" style="37" bestFit="1" customWidth="1"/>
    <col min="12799" max="12799" width="12.140625" style="37" bestFit="1" customWidth="1"/>
    <col min="12800" max="12801" width="11.7109375" style="37" customWidth="1"/>
    <col min="12802" max="12804" width="9.5703125" style="37" bestFit="1" customWidth="1"/>
    <col min="12805" max="12805" width="10.85546875" style="37" bestFit="1" customWidth="1"/>
    <col min="12806" max="12806" width="11.42578125" style="37" customWidth="1"/>
    <col min="12807" max="12807" width="10.7109375" style="37" customWidth="1"/>
    <col min="12808" max="12810" width="11" style="37" customWidth="1"/>
    <col min="12811" max="12812" width="14.7109375" style="37" customWidth="1"/>
    <col min="12813" max="13048" width="8.7109375" style="37"/>
    <col min="13049" max="13049" width="21.42578125" style="37" customWidth="1"/>
    <col min="13050" max="13050" width="12.140625" style="37" bestFit="1" customWidth="1"/>
    <col min="13051" max="13051" width="12.85546875" style="37" customWidth="1"/>
    <col min="13052" max="13054" width="10.85546875" style="37" bestFit="1" customWidth="1"/>
    <col min="13055" max="13055" width="12.140625" style="37" bestFit="1" customWidth="1"/>
    <col min="13056" max="13057" width="11.7109375" style="37" customWidth="1"/>
    <col min="13058" max="13060" width="9.5703125" style="37" bestFit="1" customWidth="1"/>
    <col min="13061" max="13061" width="10.85546875" style="37" bestFit="1" customWidth="1"/>
    <col min="13062" max="13062" width="11.42578125" style="37" customWidth="1"/>
    <col min="13063" max="13063" width="10.7109375" style="37" customWidth="1"/>
    <col min="13064" max="13066" width="11" style="37" customWidth="1"/>
    <col min="13067" max="13068" width="14.7109375" style="37" customWidth="1"/>
    <col min="13069" max="13304" width="8.7109375" style="37"/>
    <col min="13305" max="13305" width="21.42578125" style="37" customWidth="1"/>
    <col min="13306" max="13306" width="12.140625" style="37" bestFit="1" customWidth="1"/>
    <col min="13307" max="13307" width="12.85546875" style="37" customWidth="1"/>
    <col min="13308" max="13310" width="10.85546875" style="37" bestFit="1" customWidth="1"/>
    <col min="13311" max="13311" width="12.140625" style="37" bestFit="1" customWidth="1"/>
    <col min="13312" max="13313" width="11.7109375" style="37" customWidth="1"/>
    <col min="13314" max="13316" width="9.5703125" style="37" bestFit="1" customWidth="1"/>
    <col min="13317" max="13317" width="10.85546875" style="37" bestFit="1" customWidth="1"/>
    <col min="13318" max="13318" width="11.42578125" style="37" customWidth="1"/>
    <col min="13319" max="13319" width="10.7109375" style="37" customWidth="1"/>
    <col min="13320" max="13322" width="11" style="37" customWidth="1"/>
    <col min="13323" max="13324" width="14.7109375" style="37" customWidth="1"/>
    <col min="13325" max="13560" width="8.7109375" style="37"/>
    <col min="13561" max="13561" width="21.42578125" style="37" customWidth="1"/>
    <col min="13562" max="13562" width="12.140625" style="37" bestFit="1" customWidth="1"/>
    <col min="13563" max="13563" width="12.85546875" style="37" customWidth="1"/>
    <col min="13564" max="13566" width="10.85546875" style="37" bestFit="1" customWidth="1"/>
    <col min="13567" max="13567" width="12.140625" style="37" bestFit="1" customWidth="1"/>
    <col min="13568" max="13569" width="11.7109375" style="37" customWidth="1"/>
    <col min="13570" max="13572" width="9.5703125" style="37" bestFit="1" customWidth="1"/>
    <col min="13573" max="13573" width="10.85546875" style="37" bestFit="1" customWidth="1"/>
    <col min="13574" max="13574" width="11.42578125" style="37" customWidth="1"/>
    <col min="13575" max="13575" width="10.7109375" style="37" customWidth="1"/>
    <col min="13576" max="13578" width="11" style="37" customWidth="1"/>
    <col min="13579" max="13580" width="14.7109375" style="37" customWidth="1"/>
    <col min="13581" max="13816" width="8.7109375" style="37"/>
    <col min="13817" max="13817" width="21.42578125" style="37" customWidth="1"/>
    <col min="13818" max="13818" width="12.140625" style="37" bestFit="1" customWidth="1"/>
    <col min="13819" max="13819" width="12.85546875" style="37" customWidth="1"/>
    <col min="13820" max="13822" width="10.85546875" style="37" bestFit="1" customWidth="1"/>
    <col min="13823" max="13823" width="12.140625" style="37" bestFit="1" customWidth="1"/>
    <col min="13824" max="13825" width="11.7109375" style="37" customWidth="1"/>
    <col min="13826" max="13828" width="9.5703125" style="37" bestFit="1" customWidth="1"/>
    <col min="13829" max="13829" width="10.85546875" style="37" bestFit="1" customWidth="1"/>
    <col min="13830" max="13830" width="11.42578125" style="37" customWidth="1"/>
    <col min="13831" max="13831" width="10.7109375" style="37" customWidth="1"/>
    <col min="13832" max="13834" width="11" style="37" customWidth="1"/>
    <col min="13835" max="13836" width="14.7109375" style="37" customWidth="1"/>
    <col min="13837" max="14072" width="8.7109375" style="37"/>
    <col min="14073" max="14073" width="21.42578125" style="37" customWidth="1"/>
    <col min="14074" max="14074" width="12.140625" style="37" bestFit="1" customWidth="1"/>
    <col min="14075" max="14075" width="12.85546875" style="37" customWidth="1"/>
    <col min="14076" max="14078" width="10.85546875" style="37" bestFit="1" customWidth="1"/>
    <col min="14079" max="14079" width="12.140625" style="37" bestFit="1" customWidth="1"/>
    <col min="14080" max="14081" width="11.7109375" style="37" customWidth="1"/>
    <col min="14082" max="14084" width="9.5703125" style="37" bestFit="1" customWidth="1"/>
    <col min="14085" max="14085" width="10.85546875" style="37" bestFit="1" customWidth="1"/>
    <col min="14086" max="14086" width="11.42578125" style="37" customWidth="1"/>
    <col min="14087" max="14087" width="10.7109375" style="37" customWidth="1"/>
    <col min="14088" max="14090" width="11" style="37" customWidth="1"/>
    <col min="14091" max="14092" width="14.7109375" style="37" customWidth="1"/>
    <col min="14093" max="14328" width="8.7109375" style="37"/>
    <col min="14329" max="14329" width="21.42578125" style="37" customWidth="1"/>
    <col min="14330" max="14330" width="12.140625" style="37" bestFit="1" customWidth="1"/>
    <col min="14331" max="14331" width="12.85546875" style="37" customWidth="1"/>
    <col min="14332" max="14334" width="10.85546875" style="37" bestFit="1" customWidth="1"/>
    <col min="14335" max="14335" width="12.140625" style="37" bestFit="1" customWidth="1"/>
    <col min="14336" max="14337" width="11.7109375" style="37" customWidth="1"/>
    <col min="14338" max="14340" width="9.5703125" style="37" bestFit="1" customWidth="1"/>
    <col min="14341" max="14341" width="10.85546875" style="37" bestFit="1" customWidth="1"/>
    <col min="14342" max="14342" width="11.42578125" style="37" customWidth="1"/>
    <col min="14343" max="14343" width="10.7109375" style="37" customWidth="1"/>
    <col min="14344" max="14346" width="11" style="37" customWidth="1"/>
    <col min="14347" max="14348" width="14.7109375" style="37" customWidth="1"/>
    <col min="14349" max="14584" width="8.7109375" style="37"/>
    <col min="14585" max="14585" width="21.42578125" style="37" customWidth="1"/>
    <col min="14586" max="14586" width="12.140625" style="37" bestFit="1" customWidth="1"/>
    <col min="14587" max="14587" width="12.85546875" style="37" customWidth="1"/>
    <col min="14588" max="14590" width="10.85546875" style="37" bestFit="1" customWidth="1"/>
    <col min="14591" max="14591" width="12.140625" style="37" bestFit="1" customWidth="1"/>
    <col min="14592" max="14593" width="11.7109375" style="37" customWidth="1"/>
    <col min="14594" max="14596" width="9.5703125" style="37" bestFit="1" customWidth="1"/>
    <col min="14597" max="14597" width="10.85546875" style="37" bestFit="1" customWidth="1"/>
    <col min="14598" max="14598" width="11.42578125" style="37" customWidth="1"/>
    <col min="14599" max="14599" width="10.7109375" style="37" customWidth="1"/>
    <col min="14600" max="14602" width="11" style="37" customWidth="1"/>
    <col min="14603" max="14604" width="14.7109375" style="37" customWidth="1"/>
    <col min="14605" max="14840" width="8.7109375" style="37"/>
    <col min="14841" max="14841" width="21.42578125" style="37" customWidth="1"/>
    <col min="14842" max="14842" width="12.140625" style="37" bestFit="1" customWidth="1"/>
    <col min="14843" max="14843" width="12.85546875" style="37" customWidth="1"/>
    <col min="14844" max="14846" width="10.85546875" style="37" bestFit="1" customWidth="1"/>
    <col min="14847" max="14847" width="12.140625" style="37" bestFit="1" customWidth="1"/>
    <col min="14848" max="14849" width="11.7109375" style="37" customWidth="1"/>
    <col min="14850" max="14852" width="9.5703125" style="37" bestFit="1" customWidth="1"/>
    <col min="14853" max="14853" width="10.85546875" style="37" bestFit="1" customWidth="1"/>
    <col min="14854" max="14854" width="11.42578125" style="37" customWidth="1"/>
    <col min="14855" max="14855" width="10.7109375" style="37" customWidth="1"/>
    <col min="14856" max="14858" width="11" style="37" customWidth="1"/>
    <col min="14859" max="14860" width="14.7109375" style="37" customWidth="1"/>
    <col min="14861" max="15096" width="8.7109375" style="37"/>
    <col min="15097" max="15097" width="21.42578125" style="37" customWidth="1"/>
    <col min="15098" max="15098" width="12.140625" style="37" bestFit="1" customWidth="1"/>
    <col min="15099" max="15099" width="12.85546875" style="37" customWidth="1"/>
    <col min="15100" max="15102" width="10.85546875" style="37" bestFit="1" customWidth="1"/>
    <col min="15103" max="15103" width="12.140625" style="37" bestFit="1" customWidth="1"/>
    <col min="15104" max="15105" width="11.7109375" style="37" customWidth="1"/>
    <col min="15106" max="15108" width="9.5703125" style="37" bestFit="1" customWidth="1"/>
    <col min="15109" max="15109" width="10.85546875" style="37" bestFit="1" customWidth="1"/>
    <col min="15110" max="15110" width="11.42578125" style="37" customWidth="1"/>
    <col min="15111" max="15111" width="10.7109375" style="37" customWidth="1"/>
    <col min="15112" max="15114" width="11" style="37" customWidth="1"/>
    <col min="15115" max="15116" width="14.7109375" style="37" customWidth="1"/>
    <col min="15117" max="15352" width="8.7109375" style="37"/>
    <col min="15353" max="15353" width="21.42578125" style="37" customWidth="1"/>
    <col min="15354" max="15354" width="12.140625" style="37" bestFit="1" customWidth="1"/>
    <col min="15355" max="15355" width="12.85546875" style="37" customWidth="1"/>
    <col min="15356" max="15358" width="10.85546875" style="37" bestFit="1" customWidth="1"/>
    <col min="15359" max="15359" width="12.140625" style="37" bestFit="1" customWidth="1"/>
    <col min="15360" max="15361" width="11.7109375" style="37" customWidth="1"/>
    <col min="15362" max="15364" width="9.5703125" style="37" bestFit="1" customWidth="1"/>
    <col min="15365" max="15365" width="10.85546875" style="37" bestFit="1" customWidth="1"/>
    <col min="15366" max="15366" width="11.42578125" style="37" customWidth="1"/>
    <col min="15367" max="15367" width="10.7109375" style="37" customWidth="1"/>
    <col min="15368" max="15370" width="11" style="37" customWidth="1"/>
    <col min="15371" max="15372" width="14.7109375" style="37" customWidth="1"/>
    <col min="15373" max="15608" width="8.7109375" style="37"/>
    <col min="15609" max="15609" width="21.42578125" style="37" customWidth="1"/>
    <col min="15610" max="15610" width="12.140625" style="37" bestFit="1" customWidth="1"/>
    <col min="15611" max="15611" width="12.85546875" style="37" customWidth="1"/>
    <col min="15612" max="15614" width="10.85546875" style="37" bestFit="1" customWidth="1"/>
    <col min="15615" max="15615" width="12.140625" style="37" bestFit="1" customWidth="1"/>
    <col min="15616" max="15617" width="11.7109375" style="37" customWidth="1"/>
    <col min="15618" max="15620" width="9.5703125" style="37" bestFit="1" customWidth="1"/>
    <col min="15621" max="15621" width="10.85546875" style="37" bestFit="1" customWidth="1"/>
    <col min="15622" max="15622" width="11.42578125" style="37" customWidth="1"/>
    <col min="15623" max="15623" width="10.7109375" style="37" customWidth="1"/>
    <col min="15624" max="15626" width="11" style="37" customWidth="1"/>
    <col min="15627" max="15628" width="14.7109375" style="37" customWidth="1"/>
    <col min="15629" max="15864" width="8.7109375" style="37"/>
    <col min="15865" max="15865" width="21.42578125" style="37" customWidth="1"/>
    <col min="15866" max="15866" width="12.140625" style="37" bestFit="1" customWidth="1"/>
    <col min="15867" max="15867" width="12.85546875" style="37" customWidth="1"/>
    <col min="15868" max="15870" width="10.85546875" style="37" bestFit="1" customWidth="1"/>
    <col min="15871" max="15871" width="12.140625" style="37" bestFit="1" customWidth="1"/>
    <col min="15872" max="15873" width="11.7109375" style="37" customWidth="1"/>
    <col min="15874" max="15876" width="9.5703125" style="37" bestFit="1" customWidth="1"/>
    <col min="15877" max="15877" width="10.85546875" style="37" bestFit="1" customWidth="1"/>
    <col min="15878" max="15878" width="11.42578125" style="37" customWidth="1"/>
    <col min="15879" max="15879" width="10.7109375" style="37" customWidth="1"/>
    <col min="15880" max="15882" width="11" style="37" customWidth="1"/>
    <col min="15883" max="15884" width="14.7109375" style="37" customWidth="1"/>
    <col min="15885" max="16120" width="8.7109375" style="37"/>
    <col min="16121" max="16121" width="21.42578125" style="37" customWidth="1"/>
    <col min="16122" max="16122" width="12.140625" style="37" bestFit="1" customWidth="1"/>
    <col min="16123" max="16123" width="12.85546875" style="37" customWidth="1"/>
    <col min="16124" max="16126" width="10.85546875" style="37" bestFit="1" customWidth="1"/>
    <col min="16127" max="16127" width="12.140625" style="37" bestFit="1" customWidth="1"/>
    <col min="16128" max="16129" width="11.7109375" style="37" customWidth="1"/>
    <col min="16130" max="16132" width="9.5703125" style="37" bestFit="1" customWidth="1"/>
    <col min="16133" max="16133" width="10.85546875" style="37" bestFit="1" customWidth="1"/>
    <col min="16134" max="16134" width="11.42578125" style="37" customWidth="1"/>
    <col min="16135" max="16135" width="10.7109375" style="37" customWidth="1"/>
    <col min="16136" max="16138" width="11" style="37" customWidth="1"/>
    <col min="16139" max="16140" width="14.7109375" style="37" customWidth="1"/>
    <col min="16141" max="16384" width="8.7109375" style="37"/>
  </cols>
  <sheetData>
    <row r="1" spans="1:44" ht="15.75" thickBot="1" x14ac:dyDescent="0.3"/>
    <row r="2" spans="1:44" ht="36" customHeight="1" x14ac:dyDescent="0.25">
      <c r="B2" s="111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38">
        <v>45446</v>
      </c>
    </row>
    <row r="3" spans="1:44" ht="47.25" x14ac:dyDescent="0.25">
      <c r="B3" s="39" t="s">
        <v>59</v>
      </c>
      <c r="C3" s="40" t="s">
        <v>60</v>
      </c>
      <c r="D3" s="40" t="s">
        <v>61</v>
      </c>
      <c r="E3" s="40" t="s">
        <v>62</v>
      </c>
      <c r="F3" s="40" t="s">
        <v>63</v>
      </c>
      <c r="G3" s="40" t="s">
        <v>64</v>
      </c>
      <c r="H3" s="40" t="s">
        <v>65</v>
      </c>
      <c r="I3" s="40" t="s">
        <v>66</v>
      </c>
      <c r="J3" s="40" t="s">
        <v>67</v>
      </c>
      <c r="K3" s="40" t="s">
        <v>68</v>
      </c>
      <c r="L3" s="41" t="s">
        <v>69</v>
      </c>
    </row>
    <row r="4" spans="1:44" ht="15.75" x14ac:dyDescent="0.25">
      <c r="B4" s="42" t="s">
        <v>70</v>
      </c>
      <c r="C4" s="43">
        <f>578.11+43.78</f>
        <v>621.89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4">
        <f>SUM(C4:J4)</f>
        <v>621.89</v>
      </c>
      <c r="L4" s="45">
        <f t="shared" ref="L4:L6" si="0">K4*10.764</f>
        <v>6694.0239599999995</v>
      </c>
    </row>
    <row r="5" spans="1:44" ht="15.75" x14ac:dyDescent="0.25">
      <c r="B5" s="42" t="s">
        <v>71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4">
        <f>SUM(C5:J5)</f>
        <v>0</v>
      </c>
      <c r="L5" s="45">
        <f t="shared" si="0"/>
        <v>0</v>
      </c>
    </row>
    <row r="6" spans="1:44" ht="15.75" x14ac:dyDescent="0.25">
      <c r="B6" s="42" t="s">
        <v>72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4">
        <f>SUM(C6:J6)</f>
        <v>0</v>
      </c>
      <c r="L6" s="45">
        <f t="shared" si="0"/>
        <v>0</v>
      </c>
    </row>
    <row r="7" spans="1:44" s="49" customFormat="1" ht="18" customHeight="1" x14ac:dyDescent="0.25">
      <c r="A7" s="37"/>
      <c r="B7" s="47" t="s">
        <v>73</v>
      </c>
      <c r="C7" s="44">
        <v>379.22</v>
      </c>
      <c r="D7" s="44">
        <v>0</v>
      </c>
      <c r="E7" s="44">
        <f>(2.36*3.7*2)+(2.46*3.16)</f>
        <v>25.2376</v>
      </c>
      <c r="F7" s="44">
        <v>0</v>
      </c>
      <c r="G7" s="44">
        <v>61.26</v>
      </c>
      <c r="H7" s="44">
        <v>0</v>
      </c>
      <c r="I7" s="44">
        <f>(3.05+3.2+2.2+6.25+3.05+2.2+6.25+2.2+3.05+3.2)*0.75*2</f>
        <v>51.974999999999994</v>
      </c>
      <c r="J7" s="44">
        <v>0</v>
      </c>
      <c r="K7" s="44">
        <f t="shared" ref="K7:K22" si="1">SUM(C7:J7)</f>
        <v>517.69259999999997</v>
      </c>
      <c r="L7" s="48">
        <f>K7*10.764</f>
        <v>5572.443146399999</v>
      </c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</row>
    <row r="8" spans="1:44" s="50" customFormat="1" ht="15.75" customHeight="1" x14ac:dyDescent="0.25">
      <c r="A8" s="37"/>
      <c r="B8" s="42" t="s">
        <v>74</v>
      </c>
      <c r="C8" s="43">
        <v>440.48</v>
      </c>
      <c r="D8" s="44">
        <v>0</v>
      </c>
      <c r="E8" s="44">
        <f t="shared" ref="E8:E22" si="2">(2.36*3.7*2)+(2.46*3.16)</f>
        <v>25.2376</v>
      </c>
      <c r="F8" s="44">
        <v>0</v>
      </c>
      <c r="G8" s="43">
        <v>0</v>
      </c>
      <c r="H8" s="43">
        <v>0</v>
      </c>
      <c r="I8" s="44">
        <f t="shared" ref="I8:I21" si="3">(3.05+3.2+2.2+6.25+3.05+2.2+6.25+2.2+3.05+3.2)*0.75*2</f>
        <v>51.974999999999994</v>
      </c>
      <c r="J8" s="43">
        <v>0</v>
      </c>
      <c r="K8" s="44">
        <f t="shared" si="1"/>
        <v>517.69259999999997</v>
      </c>
      <c r="L8" s="45">
        <f t="shared" ref="L8:L22" si="4">K8*10.764</f>
        <v>5572.443146399999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</row>
    <row r="9" spans="1:44" s="50" customFormat="1" ht="15.75" customHeight="1" x14ac:dyDescent="0.25">
      <c r="A9" s="37"/>
      <c r="B9" s="42" t="s">
        <v>75</v>
      </c>
      <c r="C9" s="43">
        <v>440.48</v>
      </c>
      <c r="D9" s="44">
        <v>0</v>
      </c>
      <c r="E9" s="44">
        <f t="shared" si="2"/>
        <v>25.2376</v>
      </c>
      <c r="F9" s="44">
        <v>0</v>
      </c>
      <c r="G9" s="43">
        <v>0</v>
      </c>
      <c r="H9" s="43">
        <v>0</v>
      </c>
      <c r="I9" s="44">
        <f t="shared" si="3"/>
        <v>51.974999999999994</v>
      </c>
      <c r="J9" s="43">
        <v>0</v>
      </c>
      <c r="K9" s="44">
        <f t="shared" si="1"/>
        <v>517.69259999999997</v>
      </c>
      <c r="L9" s="45">
        <f t="shared" si="4"/>
        <v>5572.443146399999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</row>
    <row r="10" spans="1:44" ht="15.75" x14ac:dyDescent="0.25">
      <c r="B10" s="42" t="s">
        <v>76</v>
      </c>
      <c r="C10" s="43">
        <v>440.48</v>
      </c>
      <c r="D10" s="44">
        <v>0</v>
      </c>
      <c r="E10" s="44">
        <f t="shared" si="2"/>
        <v>25.2376</v>
      </c>
      <c r="F10" s="44">
        <v>0</v>
      </c>
      <c r="G10" s="43">
        <v>0</v>
      </c>
      <c r="H10" s="43">
        <v>0</v>
      </c>
      <c r="I10" s="44">
        <f t="shared" si="3"/>
        <v>51.974999999999994</v>
      </c>
      <c r="J10" s="43">
        <v>0</v>
      </c>
      <c r="K10" s="44">
        <f t="shared" si="1"/>
        <v>517.69259999999997</v>
      </c>
      <c r="L10" s="45">
        <f t="shared" si="4"/>
        <v>5572.443146399999</v>
      </c>
    </row>
    <row r="11" spans="1:44" ht="15.75" x14ac:dyDescent="0.25">
      <c r="B11" s="51" t="s">
        <v>77</v>
      </c>
      <c r="C11" s="43">
        <v>440.48</v>
      </c>
      <c r="D11" s="44">
        <v>0</v>
      </c>
      <c r="E11" s="44">
        <f t="shared" si="2"/>
        <v>25.2376</v>
      </c>
      <c r="F11" s="44">
        <v>0</v>
      </c>
      <c r="G11" s="43">
        <v>0</v>
      </c>
      <c r="H11" s="43">
        <v>0</v>
      </c>
      <c r="I11" s="44">
        <f t="shared" si="3"/>
        <v>51.974999999999994</v>
      </c>
      <c r="J11" s="43">
        <v>0</v>
      </c>
      <c r="K11" s="44">
        <f t="shared" si="1"/>
        <v>517.69259999999997</v>
      </c>
      <c r="L11" s="45">
        <f t="shared" si="4"/>
        <v>5572.443146399999</v>
      </c>
    </row>
    <row r="12" spans="1:44" s="55" customFormat="1" ht="15.75" x14ac:dyDescent="0.25">
      <c r="A12" s="37"/>
      <c r="B12" s="52" t="s">
        <v>78</v>
      </c>
      <c r="C12" s="53">
        <v>379.22</v>
      </c>
      <c r="D12" s="44">
        <v>0</v>
      </c>
      <c r="E12" s="44">
        <f t="shared" si="2"/>
        <v>25.2376</v>
      </c>
      <c r="F12" s="44">
        <v>0</v>
      </c>
      <c r="G12" s="53">
        <v>61.26</v>
      </c>
      <c r="H12" s="53">
        <v>0</v>
      </c>
      <c r="I12" s="44">
        <f t="shared" si="3"/>
        <v>51.974999999999994</v>
      </c>
      <c r="J12" s="53">
        <v>0</v>
      </c>
      <c r="K12" s="44">
        <f t="shared" si="1"/>
        <v>517.69259999999997</v>
      </c>
      <c r="L12" s="54">
        <f t="shared" si="4"/>
        <v>5572.443146399999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</row>
    <row r="13" spans="1:44" ht="15.75" x14ac:dyDescent="0.25">
      <c r="B13" s="51" t="s">
        <v>79</v>
      </c>
      <c r="C13" s="43">
        <v>440.48</v>
      </c>
      <c r="D13" s="44">
        <v>0</v>
      </c>
      <c r="E13" s="44">
        <f t="shared" si="2"/>
        <v>25.2376</v>
      </c>
      <c r="F13" s="44">
        <v>0</v>
      </c>
      <c r="G13" s="43">
        <v>0</v>
      </c>
      <c r="H13" s="43">
        <v>0</v>
      </c>
      <c r="I13" s="44">
        <f t="shared" si="3"/>
        <v>51.974999999999994</v>
      </c>
      <c r="J13" s="43">
        <v>0</v>
      </c>
      <c r="K13" s="44">
        <f t="shared" si="1"/>
        <v>517.69259999999997</v>
      </c>
      <c r="L13" s="45">
        <f t="shared" si="4"/>
        <v>5572.443146399999</v>
      </c>
    </row>
    <row r="14" spans="1:44" ht="15.75" x14ac:dyDescent="0.25">
      <c r="B14" s="42" t="s">
        <v>80</v>
      </c>
      <c r="C14" s="43">
        <v>440.48</v>
      </c>
      <c r="D14" s="44">
        <v>0</v>
      </c>
      <c r="E14" s="44">
        <f t="shared" si="2"/>
        <v>25.2376</v>
      </c>
      <c r="F14" s="44">
        <v>0</v>
      </c>
      <c r="G14" s="43">
        <v>0</v>
      </c>
      <c r="H14" s="43">
        <v>0</v>
      </c>
      <c r="I14" s="44">
        <f t="shared" si="3"/>
        <v>51.974999999999994</v>
      </c>
      <c r="J14" s="43">
        <v>0</v>
      </c>
      <c r="K14" s="44">
        <f t="shared" si="1"/>
        <v>517.69259999999997</v>
      </c>
      <c r="L14" s="45">
        <f t="shared" si="4"/>
        <v>5572.443146399999</v>
      </c>
    </row>
    <row r="15" spans="1:44" ht="15.75" x14ac:dyDescent="0.25">
      <c r="B15" s="51" t="s">
        <v>81</v>
      </c>
      <c r="C15" s="43">
        <v>440.48</v>
      </c>
      <c r="D15" s="44">
        <v>0</v>
      </c>
      <c r="E15" s="44">
        <f t="shared" si="2"/>
        <v>25.2376</v>
      </c>
      <c r="F15" s="44">
        <v>0</v>
      </c>
      <c r="G15" s="43">
        <v>0</v>
      </c>
      <c r="H15" s="43">
        <v>0</v>
      </c>
      <c r="I15" s="44">
        <f t="shared" si="3"/>
        <v>51.974999999999994</v>
      </c>
      <c r="J15" s="43">
        <v>0</v>
      </c>
      <c r="K15" s="44">
        <f t="shared" si="1"/>
        <v>517.69259999999997</v>
      </c>
      <c r="L15" s="45">
        <f t="shared" si="4"/>
        <v>5572.443146399999</v>
      </c>
    </row>
    <row r="16" spans="1:44" ht="15.75" x14ac:dyDescent="0.25">
      <c r="B16" s="42" t="s">
        <v>82</v>
      </c>
      <c r="C16" s="43">
        <v>440.48</v>
      </c>
      <c r="D16" s="44">
        <v>0</v>
      </c>
      <c r="E16" s="44">
        <f t="shared" si="2"/>
        <v>25.2376</v>
      </c>
      <c r="F16" s="44">
        <v>0</v>
      </c>
      <c r="G16" s="43">
        <v>0</v>
      </c>
      <c r="H16" s="43">
        <v>0</v>
      </c>
      <c r="I16" s="44">
        <f t="shared" si="3"/>
        <v>51.974999999999994</v>
      </c>
      <c r="J16" s="43">
        <v>0</v>
      </c>
      <c r="K16" s="44">
        <f t="shared" si="1"/>
        <v>517.69259999999997</v>
      </c>
      <c r="L16" s="45">
        <f t="shared" si="4"/>
        <v>5572.443146399999</v>
      </c>
    </row>
    <row r="17" spans="1:44" s="55" customFormat="1" ht="15.75" x14ac:dyDescent="0.25">
      <c r="A17" s="37"/>
      <c r="B17" s="56" t="s">
        <v>83</v>
      </c>
      <c r="C17" s="53">
        <v>379.22</v>
      </c>
      <c r="D17" s="44">
        <v>0</v>
      </c>
      <c r="E17" s="44">
        <f t="shared" si="2"/>
        <v>25.2376</v>
      </c>
      <c r="F17" s="44">
        <v>0</v>
      </c>
      <c r="G17" s="53">
        <v>61.26</v>
      </c>
      <c r="H17" s="53">
        <v>0</v>
      </c>
      <c r="I17" s="44">
        <f t="shared" si="3"/>
        <v>51.974999999999994</v>
      </c>
      <c r="J17" s="53">
        <v>0</v>
      </c>
      <c r="K17" s="44">
        <f t="shared" si="1"/>
        <v>517.69259999999997</v>
      </c>
      <c r="L17" s="54">
        <f t="shared" si="4"/>
        <v>5572.443146399999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</row>
    <row r="18" spans="1:44" ht="15.75" x14ac:dyDescent="0.25">
      <c r="B18" s="42" t="s">
        <v>84</v>
      </c>
      <c r="C18" s="43">
        <v>440.48</v>
      </c>
      <c r="D18" s="44">
        <v>0</v>
      </c>
      <c r="E18" s="44">
        <f t="shared" si="2"/>
        <v>25.2376</v>
      </c>
      <c r="F18" s="44">
        <v>0</v>
      </c>
      <c r="G18" s="43">
        <v>0</v>
      </c>
      <c r="H18" s="43">
        <v>0</v>
      </c>
      <c r="I18" s="44">
        <f t="shared" si="3"/>
        <v>51.974999999999994</v>
      </c>
      <c r="J18" s="43">
        <v>0</v>
      </c>
      <c r="K18" s="44">
        <f t="shared" si="1"/>
        <v>517.69259999999997</v>
      </c>
      <c r="L18" s="45">
        <f t="shared" si="4"/>
        <v>5572.443146399999</v>
      </c>
    </row>
    <row r="19" spans="1:44" ht="15.75" x14ac:dyDescent="0.25">
      <c r="B19" s="51" t="s">
        <v>85</v>
      </c>
      <c r="C19" s="43">
        <v>440.48</v>
      </c>
      <c r="D19" s="44">
        <v>0</v>
      </c>
      <c r="E19" s="44">
        <f t="shared" si="2"/>
        <v>25.2376</v>
      </c>
      <c r="F19" s="44">
        <v>0</v>
      </c>
      <c r="G19" s="43">
        <v>0</v>
      </c>
      <c r="H19" s="43">
        <v>0</v>
      </c>
      <c r="I19" s="44">
        <f t="shared" si="3"/>
        <v>51.974999999999994</v>
      </c>
      <c r="J19" s="43">
        <v>0</v>
      </c>
      <c r="K19" s="44">
        <f t="shared" si="1"/>
        <v>517.69259999999997</v>
      </c>
      <c r="L19" s="45">
        <f t="shared" si="4"/>
        <v>5572.443146399999</v>
      </c>
    </row>
    <row r="20" spans="1:44" ht="15.75" x14ac:dyDescent="0.25">
      <c r="B20" s="42" t="s">
        <v>86</v>
      </c>
      <c r="C20" s="43">
        <v>379.22</v>
      </c>
      <c r="D20" s="44">
        <v>0</v>
      </c>
      <c r="E20" s="44">
        <f t="shared" si="2"/>
        <v>25.2376</v>
      </c>
      <c r="F20" s="44">
        <v>0</v>
      </c>
      <c r="G20" s="43">
        <v>0</v>
      </c>
      <c r="H20" s="43">
        <v>0</v>
      </c>
      <c r="I20" s="44">
        <f t="shared" si="3"/>
        <v>51.974999999999994</v>
      </c>
      <c r="J20" s="43">
        <v>0</v>
      </c>
      <c r="K20" s="44">
        <f t="shared" si="1"/>
        <v>456.43259999999998</v>
      </c>
      <c r="L20" s="45">
        <f t="shared" si="4"/>
        <v>4913.0405063999997</v>
      </c>
    </row>
    <row r="21" spans="1:44" ht="15.75" x14ac:dyDescent="0.25">
      <c r="B21" s="51" t="s">
        <v>87</v>
      </c>
      <c r="C21" s="43">
        <v>379.22</v>
      </c>
      <c r="D21" s="44">
        <v>0</v>
      </c>
      <c r="E21" s="44">
        <f t="shared" si="2"/>
        <v>25.2376</v>
      </c>
      <c r="F21" s="44">
        <v>0</v>
      </c>
      <c r="G21" s="43">
        <v>0</v>
      </c>
      <c r="H21" s="43">
        <v>0</v>
      </c>
      <c r="I21" s="44">
        <f t="shared" si="3"/>
        <v>51.974999999999994</v>
      </c>
      <c r="J21" s="43">
        <v>0</v>
      </c>
      <c r="K21" s="44">
        <f t="shared" si="1"/>
        <v>456.43259999999998</v>
      </c>
      <c r="L21" s="45">
        <f t="shared" si="4"/>
        <v>4913.0405063999997</v>
      </c>
    </row>
    <row r="22" spans="1:44" ht="15.75" x14ac:dyDescent="0.25">
      <c r="B22" s="42" t="s">
        <v>88</v>
      </c>
      <c r="C22" s="57">
        <v>0</v>
      </c>
      <c r="D22" s="44">
        <v>0</v>
      </c>
      <c r="E22" s="44">
        <f t="shared" si="2"/>
        <v>25.2376</v>
      </c>
      <c r="F22" s="43">
        <v>0</v>
      </c>
      <c r="G22" s="43">
        <v>0</v>
      </c>
      <c r="H22" s="43">
        <v>0</v>
      </c>
      <c r="I22" s="43">
        <v>0</v>
      </c>
      <c r="J22" s="43">
        <v>31.45</v>
      </c>
      <c r="K22" s="44">
        <f t="shared" si="1"/>
        <v>56.687600000000003</v>
      </c>
      <c r="L22" s="45">
        <f t="shared" si="4"/>
        <v>610.18532640000001</v>
      </c>
    </row>
    <row r="23" spans="1:44" ht="32.1" customHeight="1" x14ac:dyDescent="0.25">
      <c r="B23" s="46" t="s">
        <v>89</v>
      </c>
      <c r="C23" s="58">
        <f>SUM(C4:C22)</f>
        <v>6922.7900000000009</v>
      </c>
      <c r="D23" s="58">
        <f t="shared" ref="D23:L23" si="5">SUM(D4:D22)</f>
        <v>0</v>
      </c>
      <c r="E23" s="58">
        <f t="shared" si="5"/>
        <v>403.80159999999989</v>
      </c>
      <c r="F23" s="58">
        <f t="shared" si="5"/>
        <v>0</v>
      </c>
      <c r="G23" s="58">
        <f t="shared" si="5"/>
        <v>183.78</v>
      </c>
      <c r="H23" s="58">
        <f t="shared" si="5"/>
        <v>0</v>
      </c>
      <c r="I23" s="58">
        <f t="shared" si="5"/>
        <v>779.62500000000023</v>
      </c>
      <c r="J23" s="58">
        <f t="shared" si="5"/>
        <v>31.45</v>
      </c>
      <c r="K23" s="58">
        <f t="shared" si="5"/>
        <v>8321.4466000000011</v>
      </c>
      <c r="L23" s="58">
        <f t="shared" si="5"/>
        <v>89572.051202399976</v>
      </c>
    </row>
  </sheetData>
  <mergeCells count="1">
    <mergeCell ref="B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CAE8-F405-4FBA-8A38-D50CAA1EFF28}">
  <dimension ref="A1:BK23"/>
  <sheetViews>
    <sheetView topLeftCell="A3" workbookViewId="0">
      <selection activeCell="B3" sqref="B3:L23"/>
    </sheetView>
  </sheetViews>
  <sheetFormatPr defaultRowHeight="15" x14ac:dyDescent="0.25"/>
  <cols>
    <col min="1" max="1" width="8.7109375" style="37"/>
    <col min="2" max="2" width="18.42578125" style="37" customWidth="1"/>
    <col min="3" max="3" width="12.140625" style="37" bestFit="1" customWidth="1"/>
    <col min="4" max="4" width="12.85546875" style="37" hidden="1" customWidth="1"/>
    <col min="5" max="5" width="10.85546875" style="37" bestFit="1" customWidth="1"/>
    <col min="6" max="6" width="10.85546875" style="37" hidden="1" customWidth="1"/>
    <col min="7" max="7" width="10.85546875" style="37" bestFit="1" customWidth="1"/>
    <col min="8" max="8" width="11.7109375" style="37" hidden="1" customWidth="1"/>
    <col min="9" max="9" width="10.85546875" style="37" bestFit="1" customWidth="1"/>
    <col min="10" max="10" width="10.7109375" style="37" customWidth="1"/>
    <col min="11" max="12" width="14.7109375" style="37" customWidth="1"/>
    <col min="13" max="248" width="8.7109375" style="37"/>
    <col min="249" max="249" width="21.42578125" style="37" customWidth="1"/>
    <col min="250" max="250" width="12.140625" style="37" bestFit="1" customWidth="1"/>
    <col min="251" max="251" width="12.85546875" style="37" customWidth="1"/>
    <col min="252" max="254" width="10.85546875" style="37" bestFit="1" customWidth="1"/>
    <col min="255" max="255" width="12.140625" style="37" bestFit="1" customWidth="1"/>
    <col min="256" max="257" width="11.7109375" style="37" customWidth="1"/>
    <col min="258" max="260" width="9.5703125" style="37" bestFit="1" customWidth="1"/>
    <col min="261" max="261" width="10.85546875" style="37" bestFit="1" customWidth="1"/>
    <col min="262" max="262" width="11.42578125" style="37" customWidth="1"/>
    <col min="263" max="263" width="10.7109375" style="37" customWidth="1"/>
    <col min="264" max="266" width="11" style="37" customWidth="1"/>
    <col min="267" max="268" width="14.7109375" style="37" customWidth="1"/>
    <col min="269" max="504" width="8.7109375" style="37"/>
    <col min="505" max="505" width="21.42578125" style="37" customWidth="1"/>
    <col min="506" max="506" width="12.140625" style="37" bestFit="1" customWidth="1"/>
    <col min="507" max="507" width="12.85546875" style="37" customWidth="1"/>
    <col min="508" max="510" width="10.85546875" style="37" bestFit="1" customWidth="1"/>
    <col min="511" max="511" width="12.140625" style="37" bestFit="1" customWidth="1"/>
    <col min="512" max="513" width="11.7109375" style="37" customWidth="1"/>
    <col min="514" max="516" width="9.5703125" style="37" bestFit="1" customWidth="1"/>
    <col min="517" max="517" width="10.85546875" style="37" bestFit="1" customWidth="1"/>
    <col min="518" max="518" width="11.42578125" style="37" customWidth="1"/>
    <col min="519" max="519" width="10.7109375" style="37" customWidth="1"/>
    <col min="520" max="522" width="11" style="37" customWidth="1"/>
    <col min="523" max="524" width="14.7109375" style="37" customWidth="1"/>
    <col min="525" max="760" width="8.7109375" style="37"/>
    <col min="761" max="761" width="21.42578125" style="37" customWidth="1"/>
    <col min="762" max="762" width="12.140625" style="37" bestFit="1" customWidth="1"/>
    <col min="763" max="763" width="12.85546875" style="37" customWidth="1"/>
    <col min="764" max="766" width="10.85546875" style="37" bestFit="1" customWidth="1"/>
    <col min="767" max="767" width="12.140625" style="37" bestFit="1" customWidth="1"/>
    <col min="768" max="769" width="11.7109375" style="37" customWidth="1"/>
    <col min="770" max="772" width="9.5703125" style="37" bestFit="1" customWidth="1"/>
    <col min="773" max="773" width="10.85546875" style="37" bestFit="1" customWidth="1"/>
    <col min="774" max="774" width="11.42578125" style="37" customWidth="1"/>
    <col min="775" max="775" width="10.7109375" style="37" customWidth="1"/>
    <col min="776" max="778" width="11" style="37" customWidth="1"/>
    <col min="779" max="780" width="14.7109375" style="37" customWidth="1"/>
    <col min="781" max="1016" width="8.7109375" style="37"/>
    <col min="1017" max="1017" width="21.42578125" style="37" customWidth="1"/>
    <col min="1018" max="1018" width="12.140625" style="37" bestFit="1" customWidth="1"/>
    <col min="1019" max="1019" width="12.85546875" style="37" customWidth="1"/>
    <col min="1020" max="1022" width="10.85546875" style="37" bestFit="1" customWidth="1"/>
    <col min="1023" max="1023" width="12.140625" style="37" bestFit="1" customWidth="1"/>
    <col min="1024" max="1025" width="11.7109375" style="37" customWidth="1"/>
    <col min="1026" max="1028" width="9.5703125" style="37" bestFit="1" customWidth="1"/>
    <col min="1029" max="1029" width="10.85546875" style="37" bestFit="1" customWidth="1"/>
    <col min="1030" max="1030" width="11.42578125" style="37" customWidth="1"/>
    <col min="1031" max="1031" width="10.7109375" style="37" customWidth="1"/>
    <col min="1032" max="1034" width="11" style="37" customWidth="1"/>
    <col min="1035" max="1036" width="14.7109375" style="37" customWidth="1"/>
    <col min="1037" max="1272" width="8.7109375" style="37"/>
    <col min="1273" max="1273" width="21.42578125" style="37" customWidth="1"/>
    <col min="1274" max="1274" width="12.140625" style="37" bestFit="1" customWidth="1"/>
    <col min="1275" max="1275" width="12.85546875" style="37" customWidth="1"/>
    <col min="1276" max="1278" width="10.85546875" style="37" bestFit="1" customWidth="1"/>
    <col min="1279" max="1279" width="12.140625" style="37" bestFit="1" customWidth="1"/>
    <col min="1280" max="1281" width="11.7109375" style="37" customWidth="1"/>
    <col min="1282" max="1284" width="9.5703125" style="37" bestFit="1" customWidth="1"/>
    <col min="1285" max="1285" width="10.85546875" style="37" bestFit="1" customWidth="1"/>
    <col min="1286" max="1286" width="11.42578125" style="37" customWidth="1"/>
    <col min="1287" max="1287" width="10.7109375" style="37" customWidth="1"/>
    <col min="1288" max="1290" width="11" style="37" customWidth="1"/>
    <col min="1291" max="1292" width="14.7109375" style="37" customWidth="1"/>
    <col min="1293" max="1528" width="8.7109375" style="37"/>
    <col min="1529" max="1529" width="21.42578125" style="37" customWidth="1"/>
    <col min="1530" max="1530" width="12.140625" style="37" bestFit="1" customWidth="1"/>
    <col min="1531" max="1531" width="12.85546875" style="37" customWidth="1"/>
    <col min="1532" max="1534" width="10.85546875" style="37" bestFit="1" customWidth="1"/>
    <col min="1535" max="1535" width="12.140625" style="37" bestFit="1" customWidth="1"/>
    <col min="1536" max="1537" width="11.7109375" style="37" customWidth="1"/>
    <col min="1538" max="1540" width="9.5703125" style="37" bestFit="1" customWidth="1"/>
    <col min="1541" max="1541" width="10.85546875" style="37" bestFit="1" customWidth="1"/>
    <col min="1542" max="1542" width="11.42578125" style="37" customWidth="1"/>
    <col min="1543" max="1543" width="10.7109375" style="37" customWidth="1"/>
    <col min="1544" max="1546" width="11" style="37" customWidth="1"/>
    <col min="1547" max="1548" width="14.7109375" style="37" customWidth="1"/>
    <col min="1549" max="1784" width="8.7109375" style="37"/>
    <col min="1785" max="1785" width="21.42578125" style="37" customWidth="1"/>
    <col min="1786" max="1786" width="12.140625" style="37" bestFit="1" customWidth="1"/>
    <col min="1787" max="1787" width="12.85546875" style="37" customWidth="1"/>
    <col min="1788" max="1790" width="10.85546875" style="37" bestFit="1" customWidth="1"/>
    <col min="1791" max="1791" width="12.140625" style="37" bestFit="1" customWidth="1"/>
    <col min="1792" max="1793" width="11.7109375" style="37" customWidth="1"/>
    <col min="1794" max="1796" width="9.5703125" style="37" bestFit="1" customWidth="1"/>
    <col min="1797" max="1797" width="10.85546875" style="37" bestFit="1" customWidth="1"/>
    <col min="1798" max="1798" width="11.42578125" style="37" customWidth="1"/>
    <col min="1799" max="1799" width="10.7109375" style="37" customWidth="1"/>
    <col min="1800" max="1802" width="11" style="37" customWidth="1"/>
    <col min="1803" max="1804" width="14.7109375" style="37" customWidth="1"/>
    <col min="1805" max="2040" width="8.7109375" style="37"/>
    <col min="2041" max="2041" width="21.42578125" style="37" customWidth="1"/>
    <col min="2042" max="2042" width="12.140625" style="37" bestFit="1" customWidth="1"/>
    <col min="2043" max="2043" width="12.85546875" style="37" customWidth="1"/>
    <col min="2044" max="2046" width="10.85546875" style="37" bestFit="1" customWidth="1"/>
    <col min="2047" max="2047" width="12.140625" style="37" bestFit="1" customWidth="1"/>
    <col min="2048" max="2049" width="11.7109375" style="37" customWidth="1"/>
    <col min="2050" max="2052" width="9.5703125" style="37" bestFit="1" customWidth="1"/>
    <col min="2053" max="2053" width="10.85546875" style="37" bestFit="1" customWidth="1"/>
    <col min="2054" max="2054" width="11.42578125" style="37" customWidth="1"/>
    <col min="2055" max="2055" width="10.7109375" style="37" customWidth="1"/>
    <col min="2056" max="2058" width="11" style="37" customWidth="1"/>
    <col min="2059" max="2060" width="14.7109375" style="37" customWidth="1"/>
    <col min="2061" max="2296" width="8.7109375" style="37"/>
    <col min="2297" max="2297" width="21.42578125" style="37" customWidth="1"/>
    <col min="2298" max="2298" width="12.140625" style="37" bestFit="1" customWidth="1"/>
    <col min="2299" max="2299" width="12.85546875" style="37" customWidth="1"/>
    <col min="2300" max="2302" width="10.85546875" style="37" bestFit="1" customWidth="1"/>
    <col min="2303" max="2303" width="12.140625" style="37" bestFit="1" customWidth="1"/>
    <col min="2304" max="2305" width="11.7109375" style="37" customWidth="1"/>
    <col min="2306" max="2308" width="9.5703125" style="37" bestFit="1" customWidth="1"/>
    <col min="2309" max="2309" width="10.85546875" style="37" bestFit="1" customWidth="1"/>
    <col min="2310" max="2310" width="11.42578125" style="37" customWidth="1"/>
    <col min="2311" max="2311" width="10.7109375" style="37" customWidth="1"/>
    <col min="2312" max="2314" width="11" style="37" customWidth="1"/>
    <col min="2315" max="2316" width="14.7109375" style="37" customWidth="1"/>
    <col min="2317" max="2552" width="8.7109375" style="37"/>
    <col min="2553" max="2553" width="21.42578125" style="37" customWidth="1"/>
    <col min="2554" max="2554" width="12.140625" style="37" bestFit="1" customWidth="1"/>
    <col min="2555" max="2555" width="12.85546875" style="37" customWidth="1"/>
    <col min="2556" max="2558" width="10.85546875" style="37" bestFit="1" customWidth="1"/>
    <col min="2559" max="2559" width="12.140625" style="37" bestFit="1" customWidth="1"/>
    <col min="2560" max="2561" width="11.7109375" style="37" customWidth="1"/>
    <col min="2562" max="2564" width="9.5703125" style="37" bestFit="1" customWidth="1"/>
    <col min="2565" max="2565" width="10.85546875" style="37" bestFit="1" customWidth="1"/>
    <col min="2566" max="2566" width="11.42578125" style="37" customWidth="1"/>
    <col min="2567" max="2567" width="10.7109375" style="37" customWidth="1"/>
    <col min="2568" max="2570" width="11" style="37" customWidth="1"/>
    <col min="2571" max="2572" width="14.7109375" style="37" customWidth="1"/>
    <col min="2573" max="2808" width="8.7109375" style="37"/>
    <col min="2809" max="2809" width="21.42578125" style="37" customWidth="1"/>
    <col min="2810" max="2810" width="12.140625" style="37" bestFit="1" customWidth="1"/>
    <col min="2811" max="2811" width="12.85546875" style="37" customWidth="1"/>
    <col min="2812" max="2814" width="10.85546875" style="37" bestFit="1" customWidth="1"/>
    <col min="2815" max="2815" width="12.140625" style="37" bestFit="1" customWidth="1"/>
    <col min="2816" max="2817" width="11.7109375" style="37" customWidth="1"/>
    <col min="2818" max="2820" width="9.5703125" style="37" bestFit="1" customWidth="1"/>
    <col min="2821" max="2821" width="10.85546875" style="37" bestFit="1" customWidth="1"/>
    <col min="2822" max="2822" width="11.42578125" style="37" customWidth="1"/>
    <col min="2823" max="2823" width="10.7109375" style="37" customWidth="1"/>
    <col min="2824" max="2826" width="11" style="37" customWidth="1"/>
    <col min="2827" max="2828" width="14.7109375" style="37" customWidth="1"/>
    <col min="2829" max="3064" width="8.7109375" style="37"/>
    <col min="3065" max="3065" width="21.42578125" style="37" customWidth="1"/>
    <col min="3066" max="3066" width="12.140625" style="37" bestFit="1" customWidth="1"/>
    <col min="3067" max="3067" width="12.85546875" style="37" customWidth="1"/>
    <col min="3068" max="3070" width="10.85546875" style="37" bestFit="1" customWidth="1"/>
    <col min="3071" max="3071" width="12.140625" style="37" bestFit="1" customWidth="1"/>
    <col min="3072" max="3073" width="11.7109375" style="37" customWidth="1"/>
    <col min="3074" max="3076" width="9.5703125" style="37" bestFit="1" customWidth="1"/>
    <col min="3077" max="3077" width="10.85546875" style="37" bestFit="1" customWidth="1"/>
    <col min="3078" max="3078" width="11.42578125" style="37" customWidth="1"/>
    <col min="3079" max="3079" width="10.7109375" style="37" customWidth="1"/>
    <col min="3080" max="3082" width="11" style="37" customWidth="1"/>
    <col min="3083" max="3084" width="14.7109375" style="37" customWidth="1"/>
    <col min="3085" max="3320" width="8.7109375" style="37"/>
    <col min="3321" max="3321" width="21.42578125" style="37" customWidth="1"/>
    <col min="3322" max="3322" width="12.140625" style="37" bestFit="1" customWidth="1"/>
    <col min="3323" max="3323" width="12.85546875" style="37" customWidth="1"/>
    <col min="3324" max="3326" width="10.85546875" style="37" bestFit="1" customWidth="1"/>
    <col min="3327" max="3327" width="12.140625" style="37" bestFit="1" customWidth="1"/>
    <col min="3328" max="3329" width="11.7109375" style="37" customWidth="1"/>
    <col min="3330" max="3332" width="9.5703125" style="37" bestFit="1" customWidth="1"/>
    <col min="3333" max="3333" width="10.85546875" style="37" bestFit="1" customWidth="1"/>
    <col min="3334" max="3334" width="11.42578125" style="37" customWidth="1"/>
    <col min="3335" max="3335" width="10.7109375" style="37" customWidth="1"/>
    <col min="3336" max="3338" width="11" style="37" customWidth="1"/>
    <col min="3339" max="3340" width="14.7109375" style="37" customWidth="1"/>
    <col min="3341" max="3576" width="8.7109375" style="37"/>
    <col min="3577" max="3577" width="21.42578125" style="37" customWidth="1"/>
    <col min="3578" max="3578" width="12.140625" style="37" bestFit="1" customWidth="1"/>
    <col min="3579" max="3579" width="12.85546875" style="37" customWidth="1"/>
    <col min="3580" max="3582" width="10.85546875" style="37" bestFit="1" customWidth="1"/>
    <col min="3583" max="3583" width="12.140625" style="37" bestFit="1" customWidth="1"/>
    <col min="3584" max="3585" width="11.7109375" style="37" customWidth="1"/>
    <col min="3586" max="3588" width="9.5703125" style="37" bestFit="1" customWidth="1"/>
    <col min="3589" max="3589" width="10.85546875" style="37" bestFit="1" customWidth="1"/>
    <col min="3590" max="3590" width="11.42578125" style="37" customWidth="1"/>
    <col min="3591" max="3591" width="10.7109375" style="37" customWidth="1"/>
    <col min="3592" max="3594" width="11" style="37" customWidth="1"/>
    <col min="3595" max="3596" width="14.7109375" style="37" customWidth="1"/>
    <col min="3597" max="3832" width="8.7109375" style="37"/>
    <col min="3833" max="3833" width="21.42578125" style="37" customWidth="1"/>
    <col min="3834" max="3834" width="12.140625" style="37" bestFit="1" customWidth="1"/>
    <col min="3835" max="3835" width="12.85546875" style="37" customWidth="1"/>
    <col min="3836" max="3838" width="10.85546875" style="37" bestFit="1" customWidth="1"/>
    <col min="3839" max="3839" width="12.140625" style="37" bestFit="1" customWidth="1"/>
    <col min="3840" max="3841" width="11.7109375" style="37" customWidth="1"/>
    <col min="3842" max="3844" width="9.5703125" style="37" bestFit="1" customWidth="1"/>
    <col min="3845" max="3845" width="10.85546875" style="37" bestFit="1" customWidth="1"/>
    <col min="3846" max="3846" width="11.42578125" style="37" customWidth="1"/>
    <col min="3847" max="3847" width="10.7109375" style="37" customWidth="1"/>
    <col min="3848" max="3850" width="11" style="37" customWidth="1"/>
    <col min="3851" max="3852" width="14.7109375" style="37" customWidth="1"/>
    <col min="3853" max="4088" width="8.7109375" style="37"/>
    <col min="4089" max="4089" width="21.42578125" style="37" customWidth="1"/>
    <col min="4090" max="4090" width="12.140625" style="37" bestFit="1" customWidth="1"/>
    <col min="4091" max="4091" width="12.85546875" style="37" customWidth="1"/>
    <col min="4092" max="4094" width="10.85546875" style="37" bestFit="1" customWidth="1"/>
    <col min="4095" max="4095" width="12.140625" style="37" bestFit="1" customWidth="1"/>
    <col min="4096" max="4097" width="11.7109375" style="37" customWidth="1"/>
    <col min="4098" max="4100" width="9.5703125" style="37" bestFit="1" customWidth="1"/>
    <col min="4101" max="4101" width="10.85546875" style="37" bestFit="1" customWidth="1"/>
    <col min="4102" max="4102" width="11.42578125" style="37" customWidth="1"/>
    <col min="4103" max="4103" width="10.7109375" style="37" customWidth="1"/>
    <col min="4104" max="4106" width="11" style="37" customWidth="1"/>
    <col min="4107" max="4108" width="14.7109375" style="37" customWidth="1"/>
    <col min="4109" max="4344" width="8.7109375" style="37"/>
    <col min="4345" max="4345" width="21.42578125" style="37" customWidth="1"/>
    <col min="4346" max="4346" width="12.140625" style="37" bestFit="1" customWidth="1"/>
    <col min="4347" max="4347" width="12.85546875" style="37" customWidth="1"/>
    <col min="4348" max="4350" width="10.85546875" style="37" bestFit="1" customWidth="1"/>
    <col min="4351" max="4351" width="12.140625" style="37" bestFit="1" customWidth="1"/>
    <col min="4352" max="4353" width="11.7109375" style="37" customWidth="1"/>
    <col min="4354" max="4356" width="9.5703125" style="37" bestFit="1" customWidth="1"/>
    <col min="4357" max="4357" width="10.85546875" style="37" bestFit="1" customWidth="1"/>
    <col min="4358" max="4358" width="11.42578125" style="37" customWidth="1"/>
    <col min="4359" max="4359" width="10.7109375" style="37" customWidth="1"/>
    <col min="4360" max="4362" width="11" style="37" customWidth="1"/>
    <col min="4363" max="4364" width="14.7109375" style="37" customWidth="1"/>
    <col min="4365" max="4600" width="8.7109375" style="37"/>
    <col min="4601" max="4601" width="21.42578125" style="37" customWidth="1"/>
    <col min="4602" max="4602" width="12.140625" style="37" bestFit="1" customWidth="1"/>
    <col min="4603" max="4603" width="12.85546875" style="37" customWidth="1"/>
    <col min="4604" max="4606" width="10.85546875" style="37" bestFit="1" customWidth="1"/>
    <col min="4607" max="4607" width="12.140625" style="37" bestFit="1" customWidth="1"/>
    <col min="4608" max="4609" width="11.7109375" style="37" customWidth="1"/>
    <col min="4610" max="4612" width="9.5703125" style="37" bestFit="1" customWidth="1"/>
    <col min="4613" max="4613" width="10.85546875" style="37" bestFit="1" customWidth="1"/>
    <col min="4614" max="4614" width="11.42578125" style="37" customWidth="1"/>
    <col min="4615" max="4615" width="10.7109375" style="37" customWidth="1"/>
    <col min="4616" max="4618" width="11" style="37" customWidth="1"/>
    <col min="4619" max="4620" width="14.7109375" style="37" customWidth="1"/>
    <col min="4621" max="4856" width="8.7109375" style="37"/>
    <col min="4857" max="4857" width="21.42578125" style="37" customWidth="1"/>
    <col min="4858" max="4858" width="12.140625" style="37" bestFit="1" customWidth="1"/>
    <col min="4859" max="4859" width="12.85546875" style="37" customWidth="1"/>
    <col min="4860" max="4862" width="10.85546875" style="37" bestFit="1" customWidth="1"/>
    <col min="4863" max="4863" width="12.140625" style="37" bestFit="1" customWidth="1"/>
    <col min="4864" max="4865" width="11.7109375" style="37" customWidth="1"/>
    <col min="4866" max="4868" width="9.5703125" style="37" bestFit="1" customWidth="1"/>
    <col min="4869" max="4869" width="10.85546875" style="37" bestFit="1" customWidth="1"/>
    <col min="4870" max="4870" width="11.42578125" style="37" customWidth="1"/>
    <col min="4871" max="4871" width="10.7109375" style="37" customWidth="1"/>
    <col min="4872" max="4874" width="11" style="37" customWidth="1"/>
    <col min="4875" max="4876" width="14.7109375" style="37" customWidth="1"/>
    <col min="4877" max="5112" width="8.7109375" style="37"/>
    <col min="5113" max="5113" width="21.42578125" style="37" customWidth="1"/>
    <col min="5114" max="5114" width="12.140625" style="37" bestFit="1" customWidth="1"/>
    <col min="5115" max="5115" width="12.85546875" style="37" customWidth="1"/>
    <col min="5116" max="5118" width="10.85546875" style="37" bestFit="1" customWidth="1"/>
    <col min="5119" max="5119" width="12.140625" style="37" bestFit="1" customWidth="1"/>
    <col min="5120" max="5121" width="11.7109375" style="37" customWidth="1"/>
    <col min="5122" max="5124" width="9.5703125" style="37" bestFit="1" customWidth="1"/>
    <col min="5125" max="5125" width="10.85546875" style="37" bestFit="1" customWidth="1"/>
    <col min="5126" max="5126" width="11.42578125" style="37" customWidth="1"/>
    <col min="5127" max="5127" width="10.7109375" style="37" customWidth="1"/>
    <col min="5128" max="5130" width="11" style="37" customWidth="1"/>
    <col min="5131" max="5132" width="14.7109375" style="37" customWidth="1"/>
    <col min="5133" max="5368" width="8.7109375" style="37"/>
    <col min="5369" max="5369" width="21.42578125" style="37" customWidth="1"/>
    <col min="5370" max="5370" width="12.140625" style="37" bestFit="1" customWidth="1"/>
    <col min="5371" max="5371" width="12.85546875" style="37" customWidth="1"/>
    <col min="5372" max="5374" width="10.85546875" style="37" bestFit="1" customWidth="1"/>
    <col min="5375" max="5375" width="12.140625" style="37" bestFit="1" customWidth="1"/>
    <col min="5376" max="5377" width="11.7109375" style="37" customWidth="1"/>
    <col min="5378" max="5380" width="9.5703125" style="37" bestFit="1" customWidth="1"/>
    <col min="5381" max="5381" width="10.85546875" style="37" bestFit="1" customWidth="1"/>
    <col min="5382" max="5382" width="11.42578125" style="37" customWidth="1"/>
    <col min="5383" max="5383" width="10.7109375" style="37" customWidth="1"/>
    <col min="5384" max="5386" width="11" style="37" customWidth="1"/>
    <col min="5387" max="5388" width="14.7109375" style="37" customWidth="1"/>
    <col min="5389" max="5624" width="8.7109375" style="37"/>
    <col min="5625" max="5625" width="21.42578125" style="37" customWidth="1"/>
    <col min="5626" max="5626" width="12.140625" style="37" bestFit="1" customWidth="1"/>
    <col min="5627" max="5627" width="12.85546875" style="37" customWidth="1"/>
    <col min="5628" max="5630" width="10.85546875" style="37" bestFit="1" customWidth="1"/>
    <col min="5631" max="5631" width="12.140625" style="37" bestFit="1" customWidth="1"/>
    <col min="5632" max="5633" width="11.7109375" style="37" customWidth="1"/>
    <col min="5634" max="5636" width="9.5703125" style="37" bestFit="1" customWidth="1"/>
    <col min="5637" max="5637" width="10.85546875" style="37" bestFit="1" customWidth="1"/>
    <col min="5638" max="5638" width="11.42578125" style="37" customWidth="1"/>
    <col min="5639" max="5639" width="10.7109375" style="37" customWidth="1"/>
    <col min="5640" max="5642" width="11" style="37" customWidth="1"/>
    <col min="5643" max="5644" width="14.7109375" style="37" customWidth="1"/>
    <col min="5645" max="5880" width="8.7109375" style="37"/>
    <col min="5881" max="5881" width="21.42578125" style="37" customWidth="1"/>
    <col min="5882" max="5882" width="12.140625" style="37" bestFit="1" customWidth="1"/>
    <col min="5883" max="5883" width="12.85546875" style="37" customWidth="1"/>
    <col min="5884" max="5886" width="10.85546875" style="37" bestFit="1" customWidth="1"/>
    <col min="5887" max="5887" width="12.140625" style="37" bestFit="1" customWidth="1"/>
    <col min="5888" max="5889" width="11.7109375" style="37" customWidth="1"/>
    <col min="5890" max="5892" width="9.5703125" style="37" bestFit="1" customWidth="1"/>
    <col min="5893" max="5893" width="10.85546875" style="37" bestFit="1" customWidth="1"/>
    <col min="5894" max="5894" width="11.42578125" style="37" customWidth="1"/>
    <col min="5895" max="5895" width="10.7109375" style="37" customWidth="1"/>
    <col min="5896" max="5898" width="11" style="37" customWidth="1"/>
    <col min="5899" max="5900" width="14.7109375" style="37" customWidth="1"/>
    <col min="5901" max="6136" width="8.7109375" style="37"/>
    <col min="6137" max="6137" width="21.42578125" style="37" customWidth="1"/>
    <col min="6138" max="6138" width="12.140625" style="37" bestFit="1" customWidth="1"/>
    <col min="6139" max="6139" width="12.85546875" style="37" customWidth="1"/>
    <col min="6140" max="6142" width="10.85546875" style="37" bestFit="1" customWidth="1"/>
    <col min="6143" max="6143" width="12.140625" style="37" bestFit="1" customWidth="1"/>
    <col min="6144" max="6145" width="11.7109375" style="37" customWidth="1"/>
    <col min="6146" max="6148" width="9.5703125" style="37" bestFit="1" customWidth="1"/>
    <col min="6149" max="6149" width="10.85546875" style="37" bestFit="1" customWidth="1"/>
    <col min="6150" max="6150" width="11.42578125" style="37" customWidth="1"/>
    <col min="6151" max="6151" width="10.7109375" style="37" customWidth="1"/>
    <col min="6152" max="6154" width="11" style="37" customWidth="1"/>
    <col min="6155" max="6156" width="14.7109375" style="37" customWidth="1"/>
    <col min="6157" max="6392" width="8.7109375" style="37"/>
    <col min="6393" max="6393" width="21.42578125" style="37" customWidth="1"/>
    <col min="6394" max="6394" width="12.140625" style="37" bestFit="1" customWidth="1"/>
    <col min="6395" max="6395" width="12.85546875" style="37" customWidth="1"/>
    <col min="6396" max="6398" width="10.85546875" style="37" bestFit="1" customWidth="1"/>
    <col min="6399" max="6399" width="12.140625" style="37" bestFit="1" customWidth="1"/>
    <col min="6400" max="6401" width="11.7109375" style="37" customWidth="1"/>
    <col min="6402" max="6404" width="9.5703125" style="37" bestFit="1" customWidth="1"/>
    <col min="6405" max="6405" width="10.85546875" style="37" bestFit="1" customWidth="1"/>
    <col min="6406" max="6406" width="11.42578125" style="37" customWidth="1"/>
    <col min="6407" max="6407" width="10.7109375" style="37" customWidth="1"/>
    <col min="6408" max="6410" width="11" style="37" customWidth="1"/>
    <col min="6411" max="6412" width="14.7109375" style="37" customWidth="1"/>
    <col min="6413" max="6648" width="8.7109375" style="37"/>
    <col min="6649" max="6649" width="21.42578125" style="37" customWidth="1"/>
    <col min="6650" max="6650" width="12.140625" style="37" bestFit="1" customWidth="1"/>
    <col min="6651" max="6651" width="12.85546875" style="37" customWidth="1"/>
    <col min="6652" max="6654" width="10.85546875" style="37" bestFit="1" customWidth="1"/>
    <col min="6655" max="6655" width="12.140625" style="37" bestFit="1" customWidth="1"/>
    <col min="6656" max="6657" width="11.7109375" style="37" customWidth="1"/>
    <col min="6658" max="6660" width="9.5703125" style="37" bestFit="1" customWidth="1"/>
    <col min="6661" max="6661" width="10.85546875" style="37" bestFit="1" customWidth="1"/>
    <col min="6662" max="6662" width="11.42578125" style="37" customWidth="1"/>
    <col min="6663" max="6663" width="10.7109375" style="37" customWidth="1"/>
    <col min="6664" max="6666" width="11" style="37" customWidth="1"/>
    <col min="6667" max="6668" width="14.7109375" style="37" customWidth="1"/>
    <col min="6669" max="6904" width="8.7109375" style="37"/>
    <col min="6905" max="6905" width="21.42578125" style="37" customWidth="1"/>
    <col min="6906" max="6906" width="12.140625" style="37" bestFit="1" customWidth="1"/>
    <col min="6907" max="6907" width="12.85546875" style="37" customWidth="1"/>
    <col min="6908" max="6910" width="10.85546875" style="37" bestFit="1" customWidth="1"/>
    <col min="6911" max="6911" width="12.140625" style="37" bestFit="1" customWidth="1"/>
    <col min="6912" max="6913" width="11.7109375" style="37" customWidth="1"/>
    <col min="6914" max="6916" width="9.5703125" style="37" bestFit="1" customWidth="1"/>
    <col min="6917" max="6917" width="10.85546875" style="37" bestFit="1" customWidth="1"/>
    <col min="6918" max="6918" width="11.42578125" style="37" customWidth="1"/>
    <col min="6919" max="6919" width="10.7109375" style="37" customWidth="1"/>
    <col min="6920" max="6922" width="11" style="37" customWidth="1"/>
    <col min="6923" max="6924" width="14.7109375" style="37" customWidth="1"/>
    <col min="6925" max="7160" width="8.7109375" style="37"/>
    <col min="7161" max="7161" width="21.42578125" style="37" customWidth="1"/>
    <col min="7162" max="7162" width="12.140625" style="37" bestFit="1" customWidth="1"/>
    <col min="7163" max="7163" width="12.85546875" style="37" customWidth="1"/>
    <col min="7164" max="7166" width="10.85546875" style="37" bestFit="1" customWidth="1"/>
    <col min="7167" max="7167" width="12.140625" style="37" bestFit="1" customWidth="1"/>
    <col min="7168" max="7169" width="11.7109375" style="37" customWidth="1"/>
    <col min="7170" max="7172" width="9.5703125" style="37" bestFit="1" customWidth="1"/>
    <col min="7173" max="7173" width="10.85546875" style="37" bestFit="1" customWidth="1"/>
    <col min="7174" max="7174" width="11.42578125" style="37" customWidth="1"/>
    <col min="7175" max="7175" width="10.7109375" style="37" customWidth="1"/>
    <col min="7176" max="7178" width="11" style="37" customWidth="1"/>
    <col min="7179" max="7180" width="14.7109375" style="37" customWidth="1"/>
    <col min="7181" max="7416" width="8.7109375" style="37"/>
    <col min="7417" max="7417" width="21.42578125" style="37" customWidth="1"/>
    <col min="7418" max="7418" width="12.140625" style="37" bestFit="1" customWidth="1"/>
    <col min="7419" max="7419" width="12.85546875" style="37" customWidth="1"/>
    <col min="7420" max="7422" width="10.85546875" style="37" bestFit="1" customWidth="1"/>
    <col min="7423" max="7423" width="12.140625" style="37" bestFit="1" customWidth="1"/>
    <col min="7424" max="7425" width="11.7109375" style="37" customWidth="1"/>
    <col min="7426" max="7428" width="9.5703125" style="37" bestFit="1" customWidth="1"/>
    <col min="7429" max="7429" width="10.85546875" style="37" bestFit="1" customWidth="1"/>
    <col min="7430" max="7430" width="11.42578125" style="37" customWidth="1"/>
    <col min="7431" max="7431" width="10.7109375" style="37" customWidth="1"/>
    <col min="7432" max="7434" width="11" style="37" customWidth="1"/>
    <col min="7435" max="7436" width="14.7109375" style="37" customWidth="1"/>
    <col min="7437" max="7672" width="8.7109375" style="37"/>
    <col min="7673" max="7673" width="21.42578125" style="37" customWidth="1"/>
    <col min="7674" max="7674" width="12.140625" style="37" bestFit="1" customWidth="1"/>
    <col min="7675" max="7675" width="12.85546875" style="37" customWidth="1"/>
    <col min="7676" max="7678" width="10.85546875" style="37" bestFit="1" customWidth="1"/>
    <col min="7679" max="7679" width="12.140625" style="37" bestFit="1" customWidth="1"/>
    <col min="7680" max="7681" width="11.7109375" style="37" customWidth="1"/>
    <col min="7682" max="7684" width="9.5703125" style="37" bestFit="1" customWidth="1"/>
    <col min="7685" max="7685" width="10.85546875" style="37" bestFit="1" customWidth="1"/>
    <col min="7686" max="7686" width="11.42578125" style="37" customWidth="1"/>
    <col min="7687" max="7687" width="10.7109375" style="37" customWidth="1"/>
    <col min="7688" max="7690" width="11" style="37" customWidth="1"/>
    <col min="7691" max="7692" width="14.7109375" style="37" customWidth="1"/>
    <col min="7693" max="7928" width="8.7109375" style="37"/>
    <col min="7929" max="7929" width="21.42578125" style="37" customWidth="1"/>
    <col min="7930" max="7930" width="12.140625" style="37" bestFit="1" customWidth="1"/>
    <col min="7931" max="7931" width="12.85546875" style="37" customWidth="1"/>
    <col min="7932" max="7934" width="10.85546875" style="37" bestFit="1" customWidth="1"/>
    <col min="7935" max="7935" width="12.140625" style="37" bestFit="1" customWidth="1"/>
    <col min="7936" max="7937" width="11.7109375" style="37" customWidth="1"/>
    <col min="7938" max="7940" width="9.5703125" style="37" bestFit="1" customWidth="1"/>
    <col min="7941" max="7941" width="10.85546875" style="37" bestFit="1" customWidth="1"/>
    <col min="7942" max="7942" width="11.42578125" style="37" customWidth="1"/>
    <col min="7943" max="7943" width="10.7109375" style="37" customWidth="1"/>
    <col min="7944" max="7946" width="11" style="37" customWidth="1"/>
    <col min="7947" max="7948" width="14.7109375" style="37" customWidth="1"/>
    <col min="7949" max="8184" width="8.7109375" style="37"/>
    <col min="8185" max="8185" width="21.42578125" style="37" customWidth="1"/>
    <col min="8186" max="8186" width="12.140625" style="37" bestFit="1" customWidth="1"/>
    <col min="8187" max="8187" width="12.85546875" style="37" customWidth="1"/>
    <col min="8188" max="8190" width="10.85546875" style="37" bestFit="1" customWidth="1"/>
    <col min="8191" max="8191" width="12.140625" style="37" bestFit="1" customWidth="1"/>
    <col min="8192" max="8193" width="11.7109375" style="37" customWidth="1"/>
    <col min="8194" max="8196" width="9.5703125" style="37" bestFit="1" customWidth="1"/>
    <col min="8197" max="8197" width="10.85546875" style="37" bestFit="1" customWidth="1"/>
    <col min="8198" max="8198" width="11.42578125" style="37" customWidth="1"/>
    <col min="8199" max="8199" width="10.7109375" style="37" customWidth="1"/>
    <col min="8200" max="8202" width="11" style="37" customWidth="1"/>
    <col min="8203" max="8204" width="14.7109375" style="37" customWidth="1"/>
    <col min="8205" max="8440" width="8.7109375" style="37"/>
    <col min="8441" max="8441" width="21.42578125" style="37" customWidth="1"/>
    <col min="8442" max="8442" width="12.140625" style="37" bestFit="1" customWidth="1"/>
    <col min="8443" max="8443" width="12.85546875" style="37" customWidth="1"/>
    <col min="8444" max="8446" width="10.85546875" style="37" bestFit="1" customWidth="1"/>
    <col min="8447" max="8447" width="12.140625" style="37" bestFit="1" customWidth="1"/>
    <col min="8448" max="8449" width="11.7109375" style="37" customWidth="1"/>
    <col min="8450" max="8452" width="9.5703125" style="37" bestFit="1" customWidth="1"/>
    <col min="8453" max="8453" width="10.85546875" style="37" bestFit="1" customWidth="1"/>
    <col min="8454" max="8454" width="11.42578125" style="37" customWidth="1"/>
    <col min="8455" max="8455" width="10.7109375" style="37" customWidth="1"/>
    <col min="8456" max="8458" width="11" style="37" customWidth="1"/>
    <col min="8459" max="8460" width="14.7109375" style="37" customWidth="1"/>
    <col min="8461" max="8696" width="8.7109375" style="37"/>
    <col min="8697" max="8697" width="21.42578125" style="37" customWidth="1"/>
    <col min="8698" max="8698" width="12.140625" style="37" bestFit="1" customWidth="1"/>
    <col min="8699" max="8699" width="12.85546875" style="37" customWidth="1"/>
    <col min="8700" max="8702" width="10.85546875" style="37" bestFit="1" customWidth="1"/>
    <col min="8703" max="8703" width="12.140625" style="37" bestFit="1" customWidth="1"/>
    <col min="8704" max="8705" width="11.7109375" style="37" customWidth="1"/>
    <col min="8706" max="8708" width="9.5703125" style="37" bestFit="1" customWidth="1"/>
    <col min="8709" max="8709" width="10.85546875" style="37" bestFit="1" customWidth="1"/>
    <col min="8710" max="8710" width="11.42578125" style="37" customWidth="1"/>
    <col min="8711" max="8711" width="10.7109375" style="37" customWidth="1"/>
    <col min="8712" max="8714" width="11" style="37" customWidth="1"/>
    <col min="8715" max="8716" width="14.7109375" style="37" customWidth="1"/>
    <col min="8717" max="8952" width="8.7109375" style="37"/>
    <col min="8953" max="8953" width="21.42578125" style="37" customWidth="1"/>
    <col min="8954" max="8954" width="12.140625" style="37" bestFit="1" customWidth="1"/>
    <col min="8955" max="8955" width="12.85546875" style="37" customWidth="1"/>
    <col min="8956" max="8958" width="10.85546875" style="37" bestFit="1" customWidth="1"/>
    <col min="8959" max="8959" width="12.140625" style="37" bestFit="1" customWidth="1"/>
    <col min="8960" max="8961" width="11.7109375" style="37" customWidth="1"/>
    <col min="8962" max="8964" width="9.5703125" style="37" bestFit="1" customWidth="1"/>
    <col min="8965" max="8965" width="10.85546875" style="37" bestFit="1" customWidth="1"/>
    <col min="8966" max="8966" width="11.42578125" style="37" customWidth="1"/>
    <col min="8967" max="8967" width="10.7109375" style="37" customWidth="1"/>
    <col min="8968" max="8970" width="11" style="37" customWidth="1"/>
    <col min="8971" max="8972" width="14.7109375" style="37" customWidth="1"/>
    <col min="8973" max="9208" width="8.7109375" style="37"/>
    <col min="9209" max="9209" width="21.42578125" style="37" customWidth="1"/>
    <col min="9210" max="9210" width="12.140625" style="37" bestFit="1" customWidth="1"/>
    <col min="9211" max="9211" width="12.85546875" style="37" customWidth="1"/>
    <col min="9212" max="9214" width="10.85546875" style="37" bestFit="1" customWidth="1"/>
    <col min="9215" max="9215" width="12.140625" style="37" bestFit="1" customWidth="1"/>
    <col min="9216" max="9217" width="11.7109375" style="37" customWidth="1"/>
    <col min="9218" max="9220" width="9.5703125" style="37" bestFit="1" customWidth="1"/>
    <col min="9221" max="9221" width="10.85546875" style="37" bestFit="1" customWidth="1"/>
    <col min="9222" max="9222" width="11.42578125" style="37" customWidth="1"/>
    <col min="9223" max="9223" width="10.7109375" style="37" customWidth="1"/>
    <col min="9224" max="9226" width="11" style="37" customWidth="1"/>
    <col min="9227" max="9228" width="14.7109375" style="37" customWidth="1"/>
    <col min="9229" max="9464" width="8.7109375" style="37"/>
    <col min="9465" max="9465" width="21.42578125" style="37" customWidth="1"/>
    <col min="9466" max="9466" width="12.140625" style="37" bestFit="1" customWidth="1"/>
    <col min="9467" max="9467" width="12.85546875" style="37" customWidth="1"/>
    <col min="9468" max="9470" width="10.85546875" style="37" bestFit="1" customWidth="1"/>
    <col min="9471" max="9471" width="12.140625" style="37" bestFit="1" customWidth="1"/>
    <col min="9472" max="9473" width="11.7109375" style="37" customWidth="1"/>
    <col min="9474" max="9476" width="9.5703125" style="37" bestFit="1" customWidth="1"/>
    <col min="9477" max="9477" width="10.85546875" style="37" bestFit="1" customWidth="1"/>
    <col min="9478" max="9478" width="11.42578125" style="37" customWidth="1"/>
    <col min="9479" max="9479" width="10.7109375" style="37" customWidth="1"/>
    <col min="9480" max="9482" width="11" style="37" customWidth="1"/>
    <col min="9483" max="9484" width="14.7109375" style="37" customWidth="1"/>
    <col min="9485" max="9720" width="8.7109375" style="37"/>
    <col min="9721" max="9721" width="21.42578125" style="37" customWidth="1"/>
    <col min="9722" max="9722" width="12.140625" style="37" bestFit="1" customWidth="1"/>
    <col min="9723" max="9723" width="12.85546875" style="37" customWidth="1"/>
    <col min="9724" max="9726" width="10.85546875" style="37" bestFit="1" customWidth="1"/>
    <col min="9727" max="9727" width="12.140625" style="37" bestFit="1" customWidth="1"/>
    <col min="9728" max="9729" width="11.7109375" style="37" customWidth="1"/>
    <col min="9730" max="9732" width="9.5703125" style="37" bestFit="1" customWidth="1"/>
    <col min="9733" max="9733" width="10.85546875" style="37" bestFit="1" customWidth="1"/>
    <col min="9734" max="9734" width="11.42578125" style="37" customWidth="1"/>
    <col min="9735" max="9735" width="10.7109375" style="37" customWidth="1"/>
    <col min="9736" max="9738" width="11" style="37" customWidth="1"/>
    <col min="9739" max="9740" width="14.7109375" style="37" customWidth="1"/>
    <col min="9741" max="9976" width="8.7109375" style="37"/>
    <col min="9977" max="9977" width="21.42578125" style="37" customWidth="1"/>
    <col min="9978" max="9978" width="12.140625" style="37" bestFit="1" customWidth="1"/>
    <col min="9979" max="9979" width="12.85546875" style="37" customWidth="1"/>
    <col min="9980" max="9982" width="10.85546875" style="37" bestFit="1" customWidth="1"/>
    <col min="9983" max="9983" width="12.140625" style="37" bestFit="1" customWidth="1"/>
    <col min="9984" max="9985" width="11.7109375" style="37" customWidth="1"/>
    <col min="9986" max="9988" width="9.5703125" style="37" bestFit="1" customWidth="1"/>
    <col min="9989" max="9989" width="10.85546875" style="37" bestFit="1" customWidth="1"/>
    <col min="9990" max="9990" width="11.42578125" style="37" customWidth="1"/>
    <col min="9991" max="9991" width="10.7109375" style="37" customWidth="1"/>
    <col min="9992" max="9994" width="11" style="37" customWidth="1"/>
    <col min="9995" max="9996" width="14.7109375" style="37" customWidth="1"/>
    <col min="9997" max="10232" width="8.7109375" style="37"/>
    <col min="10233" max="10233" width="21.42578125" style="37" customWidth="1"/>
    <col min="10234" max="10234" width="12.140625" style="37" bestFit="1" customWidth="1"/>
    <col min="10235" max="10235" width="12.85546875" style="37" customWidth="1"/>
    <col min="10236" max="10238" width="10.85546875" style="37" bestFit="1" customWidth="1"/>
    <col min="10239" max="10239" width="12.140625" style="37" bestFit="1" customWidth="1"/>
    <col min="10240" max="10241" width="11.7109375" style="37" customWidth="1"/>
    <col min="10242" max="10244" width="9.5703125" style="37" bestFit="1" customWidth="1"/>
    <col min="10245" max="10245" width="10.85546875" style="37" bestFit="1" customWidth="1"/>
    <col min="10246" max="10246" width="11.42578125" style="37" customWidth="1"/>
    <col min="10247" max="10247" width="10.7109375" style="37" customWidth="1"/>
    <col min="10248" max="10250" width="11" style="37" customWidth="1"/>
    <col min="10251" max="10252" width="14.7109375" style="37" customWidth="1"/>
    <col min="10253" max="10488" width="8.7109375" style="37"/>
    <col min="10489" max="10489" width="21.42578125" style="37" customWidth="1"/>
    <col min="10490" max="10490" width="12.140625" style="37" bestFit="1" customWidth="1"/>
    <col min="10491" max="10491" width="12.85546875" style="37" customWidth="1"/>
    <col min="10492" max="10494" width="10.85546875" style="37" bestFit="1" customWidth="1"/>
    <col min="10495" max="10495" width="12.140625" style="37" bestFit="1" customWidth="1"/>
    <col min="10496" max="10497" width="11.7109375" style="37" customWidth="1"/>
    <col min="10498" max="10500" width="9.5703125" style="37" bestFit="1" customWidth="1"/>
    <col min="10501" max="10501" width="10.85546875" style="37" bestFit="1" customWidth="1"/>
    <col min="10502" max="10502" width="11.42578125" style="37" customWidth="1"/>
    <col min="10503" max="10503" width="10.7109375" style="37" customWidth="1"/>
    <col min="10504" max="10506" width="11" style="37" customWidth="1"/>
    <col min="10507" max="10508" width="14.7109375" style="37" customWidth="1"/>
    <col min="10509" max="10744" width="8.7109375" style="37"/>
    <col min="10745" max="10745" width="21.42578125" style="37" customWidth="1"/>
    <col min="10746" max="10746" width="12.140625" style="37" bestFit="1" customWidth="1"/>
    <col min="10747" max="10747" width="12.85546875" style="37" customWidth="1"/>
    <col min="10748" max="10750" width="10.85546875" style="37" bestFit="1" customWidth="1"/>
    <col min="10751" max="10751" width="12.140625" style="37" bestFit="1" customWidth="1"/>
    <col min="10752" max="10753" width="11.7109375" style="37" customWidth="1"/>
    <col min="10754" max="10756" width="9.5703125" style="37" bestFit="1" customWidth="1"/>
    <col min="10757" max="10757" width="10.85546875" style="37" bestFit="1" customWidth="1"/>
    <col min="10758" max="10758" width="11.42578125" style="37" customWidth="1"/>
    <col min="10759" max="10759" width="10.7109375" style="37" customWidth="1"/>
    <col min="10760" max="10762" width="11" style="37" customWidth="1"/>
    <col min="10763" max="10764" width="14.7109375" style="37" customWidth="1"/>
    <col min="10765" max="11000" width="8.7109375" style="37"/>
    <col min="11001" max="11001" width="21.42578125" style="37" customWidth="1"/>
    <col min="11002" max="11002" width="12.140625" style="37" bestFit="1" customWidth="1"/>
    <col min="11003" max="11003" width="12.85546875" style="37" customWidth="1"/>
    <col min="11004" max="11006" width="10.85546875" style="37" bestFit="1" customWidth="1"/>
    <col min="11007" max="11007" width="12.140625" style="37" bestFit="1" customWidth="1"/>
    <col min="11008" max="11009" width="11.7109375" style="37" customWidth="1"/>
    <col min="11010" max="11012" width="9.5703125" style="37" bestFit="1" customWidth="1"/>
    <col min="11013" max="11013" width="10.85546875" style="37" bestFit="1" customWidth="1"/>
    <col min="11014" max="11014" width="11.42578125" style="37" customWidth="1"/>
    <col min="11015" max="11015" width="10.7109375" style="37" customWidth="1"/>
    <col min="11016" max="11018" width="11" style="37" customWidth="1"/>
    <col min="11019" max="11020" width="14.7109375" style="37" customWidth="1"/>
    <col min="11021" max="11256" width="8.7109375" style="37"/>
    <col min="11257" max="11257" width="21.42578125" style="37" customWidth="1"/>
    <col min="11258" max="11258" width="12.140625" style="37" bestFit="1" customWidth="1"/>
    <col min="11259" max="11259" width="12.85546875" style="37" customWidth="1"/>
    <col min="11260" max="11262" width="10.85546875" style="37" bestFit="1" customWidth="1"/>
    <col min="11263" max="11263" width="12.140625" style="37" bestFit="1" customWidth="1"/>
    <col min="11264" max="11265" width="11.7109375" style="37" customWidth="1"/>
    <col min="11266" max="11268" width="9.5703125" style="37" bestFit="1" customWidth="1"/>
    <col min="11269" max="11269" width="10.85546875" style="37" bestFit="1" customWidth="1"/>
    <col min="11270" max="11270" width="11.42578125" style="37" customWidth="1"/>
    <col min="11271" max="11271" width="10.7109375" style="37" customWidth="1"/>
    <col min="11272" max="11274" width="11" style="37" customWidth="1"/>
    <col min="11275" max="11276" width="14.7109375" style="37" customWidth="1"/>
    <col min="11277" max="11512" width="8.7109375" style="37"/>
    <col min="11513" max="11513" width="21.42578125" style="37" customWidth="1"/>
    <col min="11514" max="11514" width="12.140625" style="37" bestFit="1" customWidth="1"/>
    <col min="11515" max="11515" width="12.85546875" style="37" customWidth="1"/>
    <col min="11516" max="11518" width="10.85546875" style="37" bestFit="1" customWidth="1"/>
    <col min="11519" max="11519" width="12.140625" style="37" bestFit="1" customWidth="1"/>
    <col min="11520" max="11521" width="11.7109375" style="37" customWidth="1"/>
    <col min="11522" max="11524" width="9.5703125" style="37" bestFit="1" customWidth="1"/>
    <col min="11525" max="11525" width="10.85546875" style="37" bestFit="1" customWidth="1"/>
    <col min="11526" max="11526" width="11.42578125" style="37" customWidth="1"/>
    <col min="11527" max="11527" width="10.7109375" style="37" customWidth="1"/>
    <col min="11528" max="11530" width="11" style="37" customWidth="1"/>
    <col min="11531" max="11532" width="14.7109375" style="37" customWidth="1"/>
    <col min="11533" max="11768" width="8.7109375" style="37"/>
    <col min="11769" max="11769" width="21.42578125" style="37" customWidth="1"/>
    <col min="11770" max="11770" width="12.140625" style="37" bestFit="1" customWidth="1"/>
    <col min="11771" max="11771" width="12.85546875" style="37" customWidth="1"/>
    <col min="11772" max="11774" width="10.85546875" style="37" bestFit="1" customWidth="1"/>
    <col min="11775" max="11775" width="12.140625" style="37" bestFit="1" customWidth="1"/>
    <col min="11776" max="11777" width="11.7109375" style="37" customWidth="1"/>
    <col min="11778" max="11780" width="9.5703125" style="37" bestFit="1" customWidth="1"/>
    <col min="11781" max="11781" width="10.85546875" style="37" bestFit="1" customWidth="1"/>
    <col min="11782" max="11782" width="11.42578125" style="37" customWidth="1"/>
    <col min="11783" max="11783" width="10.7109375" style="37" customWidth="1"/>
    <col min="11784" max="11786" width="11" style="37" customWidth="1"/>
    <col min="11787" max="11788" width="14.7109375" style="37" customWidth="1"/>
    <col min="11789" max="12024" width="8.7109375" style="37"/>
    <col min="12025" max="12025" width="21.42578125" style="37" customWidth="1"/>
    <col min="12026" max="12026" width="12.140625" style="37" bestFit="1" customWidth="1"/>
    <col min="12027" max="12027" width="12.85546875" style="37" customWidth="1"/>
    <col min="12028" max="12030" width="10.85546875" style="37" bestFit="1" customWidth="1"/>
    <col min="12031" max="12031" width="12.140625" style="37" bestFit="1" customWidth="1"/>
    <col min="12032" max="12033" width="11.7109375" style="37" customWidth="1"/>
    <col min="12034" max="12036" width="9.5703125" style="37" bestFit="1" customWidth="1"/>
    <col min="12037" max="12037" width="10.85546875" style="37" bestFit="1" customWidth="1"/>
    <col min="12038" max="12038" width="11.42578125" style="37" customWidth="1"/>
    <col min="12039" max="12039" width="10.7109375" style="37" customWidth="1"/>
    <col min="12040" max="12042" width="11" style="37" customWidth="1"/>
    <col min="12043" max="12044" width="14.7109375" style="37" customWidth="1"/>
    <col min="12045" max="12280" width="8.7109375" style="37"/>
    <col min="12281" max="12281" width="21.42578125" style="37" customWidth="1"/>
    <col min="12282" max="12282" width="12.140625" style="37" bestFit="1" customWidth="1"/>
    <col min="12283" max="12283" width="12.85546875" style="37" customWidth="1"/>
    <col min="12284" max="12286" width="10.85546875" style="37" bestFit="1" customWidth="1"/>
    <col min="12287" max="12287" width="12.140625" style="37" bestFit="1" customWidth="1"/>
    <col min="12288" max="12289" width="11.7109375" style="37" customWidth="1"/>
    <col min="12290" max="12292" width="9.5703125" style="37" bestFit="1" customWidth="1"/>
    <col min="12293" max="12293" width="10.85546875" style="37" bestFit="1" customWidth="1"/>
    <col min="12294" max="12294" width="11.42578125" style="37" customWidth="1"/>
    <col min="12295" max="12295" width="10.7109375" style="37" customWidth="1"/>
    <col min="12296" max="12298" width="11" style="37" customWidth="1"/>
    <col min="12299" max="12300" width="14.7109375" style="37" customWidth="1"/>
    <col min="12301" max="12536" width="8.7109375" style="37"/>
    <col min="12537" max="12537" width="21.42578125" style="37" customWidth="1"/>
    <col min="12538" max="12538" width="12.140625" style="37" bestFit="1" customWidth="1"/>
    <col min="12539" max="12539" width="12.85546875" style="37" customWidth="1"/>
    <col min="12540" max="12542" width="10.85546875" style="37" bestFit="1" customWidth="1"/>
    <col min="12543" max="12543" width="12.140625" style="37" bestFit="1" customWidth="1"/>
    <col min="12544" max="12545" width="11.7109375" style="37" customWidth="1"/>
    <col min="12546" max="12548" width="9.5703125" style="37" bestFit="1" customWidth="1"/>
    <col min="12549" max="12549" width="10.85546875" style="37" bestFit="1" customWidth="1"/>
    <col min="12550" max="12550" width="11.42578125" style="37" customWidth="1"/>
    <col min="12551" max="12551" width="10.7109375" style="37" customWidth="1"/>
    <col min="12552" max="12554" width="11" style="37" customWidth="1"/>
    <col min="12555" max="12556" width="14.7109375" style="37" customWidth="1"/>
    <col min="12557" max="12792" width="8.7109375" style="37"/>
    <col min="12793" max="12793" width="21.42578125" style="37" customWidth="1"/>
    <col min="12794" max="12794" width="12.140625" style="37" bestFit="1" customWidth="1"/>
    <col min="12795" max="12795" width="12.85546875" style="37" customWidth="1"/>
    <col min="12796" max="12798" width="10.85546875" style="37" bestFit="1" customWidth="1"/>
    <col min="12799" max="12799" width="12.140625" style="37" bestFit="1" customWidth="1"/>
    <col min="12800" max="12801" width="11.7109375" style="37" customWidth="1"/>
    <col min="12802" max="12804" width="9.5703125" style="37" bestFit="1" customWidth="1"/>
    <col min="12805" max="12805" width="10.85546875" style="37" bestFit="1" customWidth="1"/>
    <col min="12806" max="12806" width="11.42578125" style="37" customWidth="1"/>
    <col min="12807" max="12807" width="10.7109375" style="37" customWidth="1"/>
    <col min="12808" max="12810" width="11" style="37" customWidth="1"/>
    <col min="12811" max="12812" width="14.7109375" style="37" customWidth="1"/>
    <col min="12813" max="13048" width="8.7109375" style="37"/>
    <col min="13049" max="13049" width="21.42578125" style="37" customWidth="1"/>
    <col min="13050" max="13050" width="12.140625" style="37" bestFit="1" customWidth="1"/>
    <col min="13051" max="13051" width="12.85546875" style="37" customWidth="1"/>
    <col min="13052" max="13054" width="10.85546875" style="37" bestFit="1" customWidth="1"/>
    <col min="13055" max="13055" width="12.140625" style="37" bestFit="1" customWidth="1"/>
    <col min="13056" max="13057" width="11.7109375" style="37" customWidth="1"/>
    <col min="13058" max="13060" width="9.5703125" style="37" bestFit="1" customWidth="1"/>
    <col min="13061" max="13061" width="10.85546875" style="37" bestFit="1" customWidth="1"/>
    <col min="13062" max="13062" width="11.42578125" style="37" customWidth="1"/>
    <col min="13063" max="13063" width="10.7109375" style="37" customWidth="1"/>
    <col min="13064" max="13066" width="11" style="37" customWidth="1"/>
    <col min="13067" max="13068" width="14.7109375" style="37" customWidth="1"/>
    <col min="13069" max="13304" width="8.7109375" style="37"/>
    <col min="13305" max="13305" width="21.42578125" style="37" customWidth="1"/>
    <col min="13306" max="13306" width="12.140625" style="37" bestFit="1" customWidth="1"/>
    <col min="13307" max="13307" width="12.85546875" style="37" customWidth="1"/>
    <col min="13308" max="13310" width="10.85546875" style="37" bestFit="1" customWidth="1"/>
    <col min="13311" max="13311" width="12.140625" style="37" bestFit="1" customWidth="1"/>
    <col min="13312" max="13313" width="11.7109375" style="37" customWidth="1"/>
    <col min="13314" max="13316" width="9.5703125" style="37" bestFit="1" customWidth="1"/>
    <col min="13317" max="13317" width="10.85546875" style="37" bestFit="1" customWidth="1"/>
    <col min="13318" max="13318" width="11.42578125" style="37" customWidth="1"/>
    <col min="13319" max="13319" width="10.7109375" style="37" customWidth="1"/>
    <col min="13320" max="13322" width="11" style="37" customWidth="1"/>
    <col min="13323" max="13324" width="14.7109375" style="37" customWidth="1"/>
    <col min="13325" max="13560" width="8.7109375" style="37"/>
    <col min="13561" max="13561" width="21.42578125" style="37" customWidth="1"/>
    <col min="13562" max="13562" width="12.140625" style="37" bestFit="1" customWidth="1"/>
    <col min="13563" max="13563" width="12.85546875" style="37" customWidth="1"/>
    <col min="13564" max="13566" width="10.85546875" style="37" bestFit="1" customWidth="1"/>
    <col min="13567" max="13567" width="12.140625" style="37" bestFit="1" customWidth="1"/>
    <col min="13568" max="13569" width="11.7109375" style="37" customWidth="1"/>
    <col min="13570" max="13572" width="9.5703125" style="37" bestFit="1" customWidth="1"/>
    <col min="13573" max="13573" width="10.85546875" style="37" bestFit="1" customWidth="1"/>
    <col min="13574" max="13574" width="11.42578125" style="37" customWidth="1"/>
    <col min="13575" max="13575" width="10.7109375" style="37" customWidth="1"/>
    <col min="13576" max="13578" width="11" style="37" customWidth="1"/>
    <col min="13579" max="13580" width="14.7109375" style="37" customWidth="1"/>
    <col min="13581" max="13816" width="8.7109375" style="37"/>
    <col min="13817" max="13817" width="21.42578125" style="37" customWidth="1"/>
    <col min="13818" max="13818" width="12.140625" style="37" bestFit="1" customWidth="1"/>
    <col min="13819" max="13819" width="12.85546875" style="37" customWidth="1"/>
    <col min="13820" max="13822" width="10.85546875" style="37" bestFit="1" customWidth="1"/>
    <col min="13823" max="13823" width="12.140625" style="37" bestFit="1" customWidth="1"/>
    <col min="13824" max="13825" width="11.7109375" style="37" customWidth="1"/>
    <col min="13826" max="13828" width="9.5703125" style="37" bestFit="1" customWidth="1"/>
    <col min="13829" max="13829" width="10.85546875" style="37" bestFit="1" customWidth="1"/>
    <col min="13830" max="13830" width="11.42578125" style="37" customWidth="1"/>
    <col min="13831" max="13831" width="10.7109375" style="37" customWidth="1"/>
    <col min="13832" max="13834" width="11" style="37" customWidth="1"/>
    <col min="13835" max="13836" width="14.7109375" style="37" customWidth="1"/>
    <col min="13837" max="14072" width="8.7109375" style="37"/>
    <col min="14073" max="14073" width="21.42578125" style="37" customWidth="1"/>
    <col min="14074" max="14074" width="12.140625" style="37" bestFit="1" customWidth="1"/>
    <col min="14075" max="14075" width="12.85546875" style="37" customWidth="1"/>
    <col min="14076" max="14078" width="10.85546875" style="37" bestFit="1" customWidth="1"/>
    <col min="14079" max="14079" width="12.140625" style="37" bestFit="1" customWidth="1"/>
    <col min="14080" max="14081" width="11.7109375" style="37" customWidth="1"/>
    <col min="14082" max="14084" width="9.5703125" style="37" bestFit="1" customWidth="1"/>
    <col min="14085" max="14085" width="10.85546875" style="37" bestFit="1" customWidth="1"/>
    <col min="14086" max="14086" width="11.42578125" style="37" customWidth="1"/>
    <col min="14087" max="14087" width="10.7109375" style="37" customWidth="1"/>
    <col min="14088" max="14090" width="11" style="37" customWidth="1"/>
    <col min="14091" max="14092" width="14.7109375" style="37" customWidth="1"/>
    <col min="14093" max="14328" width="8.7109375" style="37"/>
    <col min="14329" max="14329" width="21.42578125" style="37" customWidth="1"/>
    <col min="14330" max="14330" width="12.140625" style="37" bestFit="1" customWidth="1"/>
    <col min="14331" max="14331" width="12.85546875" style="37" customWidth="1"/>
    <col min="14332" max="14334" width="10.85546875" style="37" bestFit="1" customWidth="1"/>
    <col min="14335" max="14335" width="12.140625" style="37" bestFit="1" customWidth="1"/>
    <col min="14336" max="14337" width="11.7109375" style="37" customWidth="1"/>
    <col min="14338" max="14340" width="9.5703125" style="37" bestFit="1" customWidth="1"/>
    <col min="14341" max="14341" width="10.85546875" style="37" bestFit="1" customWidth="1"/>
    <col min="14342" max="14342" width="11.42578125" style="37" customWidth="1"/>
    <col min="14343" max="14343" width="10.7109375" style="37" customWidth="1"/>
    <col min="14344" max="14346" width="11" style="37" customWidth="1"/>
    <col min="14347" max="14348" width="14.7109375" style="37" customWidth="1"/>
    <col min="14349" max="14584" width="8.7109375" style="37"/>
    <col min="14585" max="14585" width="21.42578125" style="37" customWidth="1"/>
    <col min="14586" max="14586" width="12.140625" style="37" bestFit="1" customWidth="1"/>
    <col min="14587" max="14587" width="12.85546875" style="37" customWidth="1"/>
    <col min="14588" max="14590" width="10.85546875" style="37" bestFit="1" customWidth="1"/>
    <col min="14591" max="14591" width="12.140625" style="37" bestFit="1" customWidth="1"/>
    <col min="14592" max="14593" width="11.7109375" style="37" customWidth="1"/>
    <col min="14594" max="14596" width="9.5703125" style="37" bestFit="1" customWidth="1"/>
    <col min="14597" max="14597" width="10.85546875" style="37" bestFit="1" customWidth="1"/>
    <col min="14598" max="14598" width="11.42578125" style="37" customWidth="1"/>
    <col min="14599" max="14599" width="10.7109375" style="37" customWidth="1"/>
    <col min="14600" max="14602" width="11" style="37" customWidth="1"/>
    <col min="14603" max="14604" width="14.7109375" style="37" customWidth="1"/>
    <col min="14605" max="14840" width="8.7109375" style="37"/>
    <col min="14841" max="14841" width="21.42578125" style="37" customWidth="1"/>
    <col min="14842" max="14842" width="12.140625" style="37" bestFit="1" customWidth="1"/>
    <col min="14843" max="14843" width="12.85546875" style="37" customWidth="1"/>
    <col min="14844" max="14846" width="10.85546875" style="37" bestFit="1" customWidth="1"/>
    <col min="14847" max="14847" width="12.140625" style="37" bestFit="1" customWidth="1"/>
    <col min="14848" max="14849" width="11.7109375" style="37" customWidth="1"/>
    <col min="14850" max="14852" width="9.5703125" style="37" bestFit="1" customWidth="1"/>
    <col min="14853" max="14853" width="10.85546875" style="37" bestFit="1" customWidth="1"/>
    <col min="14854" max="14854" width="11.42578125" style="37" customWidth="1"/>
    <col min="14855" max="14855" width="10.7109375" style="37" customWidth="1"/>
    <col min="14856" max="14858" width="11" style="37" customWidth="1"/>
    <col min="14859" max="14860" width="14.7109375" style="37" customWidth="1"/>
    <col min="14861" max="15096" width="8.7109375" style="37"/>
    <col min="15097" max="15097" width="21.42578125" style="37" customWidth="1"/>
    <col min="15098" max="15098" width="12.140625" style="37" bestFit="1" customWidth="1"/>
    <col min="15099" max="15099" width="12.85546875" style="37" customWidth="1"/>
    <col min="15100" max="15102" width="10.85546875" style="37" bestFit="1" customWidth="1"/>
    <col min="15103" max="15103" width="12.140625" style="37" bestFit="1" customWidth="1"/>
    <col min="15104" max="15105" width="11.7109375" style="37" customWidth="1"/>
    <col min="15106" max="15108" width="9.5703125" style="37" bestFit="1" customWidth="1"/>
    <col min="15109" max="15109" width="10.85546875" style="37" bestFit="1" customWidth="1"/>
    <col min="15110" max="15110" width="11.42578125" style="37" customWidth="1"/>
    <col min="15111" max="15111" width="10.7109375" style="37" customWidth="1"/>
    <col min="15112" max="15114" width="11" style="37" customWidth="1"/>
    <col min="15115" max="15116" width="14.7109375" style="37" customWidth="1"/>
    <col min="15117" max="15352" width="8.7109375" style="37"/>
    <col min="15353" max="15353" width="21.42578125" style="37" customWidth="1"/>
    <col min="15354" max="15354" width="12.140625" style="37" bestFit="1" customWidth="1"/>
    <col min="15355" max="15355" width="12.85546875" style="37" customWidth="1"/>
    <col min="15356" max="15358" width="10.85546875" style="37" bestFit="1" customWidth="1"/>
    <col min="15359" max="15359" width="12.140625" style="37" bestFit="1" customWidth="1"/>
    <col min="15360" max="15361" width="11.7109375" style="37" customWidth="1"/>
    <col min="15362" max="15364" width="9.5703125" style="37" bestFit="1" customWidth="1"/>
    <col min="15365" max="15365" width="10.85546875" style="37" bestFit="1" customWidth="1"/>
    <col min="15366" max="15366" width="11.42578125" style="37" customWidth="1"/>
    <col min="15367" max="15367" width="10.7109375" style="37" customWidth="1"/>
    <col min="15368" max="15370" width="11" style="37" customWidth="1"/>
    <col min="15371" max="15372" width="14.7109375" style="37" customWidth="1"/>
    <col min="15373" max="15608" width="8.7109375" style="37"/>
    <col min="15609" max="15609" width="21.42578125" style="37" customWidth="1"/>
    <col min="15610" max="15610" width="12.140625" style="37" bestFit="1" customWidth="1"/>
    <col min="15611" max="15611" width="12.85546875" style="37" customWidth="1"/>
    <col min="15612" max="15614" width="10.85546875" style="37" bestFit="1" customWidth="1"/>
    <col min="15615" max="15615" width="12.140625" style="37" bestFit="1" customWidth="1"/>
    <col min="15616" max="15617" width="11.7109375" style="37" customWidth="1"/>
    <col min="15618" max="15620" width="9.5703125" style="37" bestFit="1" customWidth="1"/>
    <col min="15621" max="15621" width="10.85546875" style="37" bestFit="1" customWidth="1"/>
    <col min="15622" max="15622" width="11.42578125" style="37" customWidth="1"/>
    <col min="15623" max="15623" width="10.7109375" style="37" customWidth="1"/>
    <col min="15624" max="15626" width="11" style="37" customWidth="1"/>
    <col min="15627" max="15628" width="14.7109375" style="37" customWidth="1"/>
    <col min="15629" max="15864" width="8.7109375" style="37"/>
    <col min="15865" max="15865" width="21.42578125" style="37" customWidth="1"/>
    <col min="15866" max="15866" width="12.140625" style="37" bestFit="1" customWidth="1"/>
    <col min="15867" max="15867" width="12.85546875" style="37" customWidth="1"/>
    <col min="15868" max="15870" width="10.85546875" style="37" bestFit="1" customWidth="1"/>
    <col min="15871" max="15871" width="12.140625" style="37" bestFit="1" customWidth="1"/>
    <col min="15872" max="15873" width="11.7109375" style="37" customWidth="1"/>
    <col min="15874" max="15876" width="9.5703125" style="37" bestFit="1" customWidth="1"/>
    <col min="15877" max="15877" width="10.85546875" style="37" bestFit="1" customWidth="1"/>
    <col min="15878" max="15878" width="11.42578125" style="37" customWidth="1"/>
    <col min="15879" max="15879" width="10.7109375" style="37" customWidth="1"/>
    <col min="15880" max="15882" width="11" style="37" customWidth="1"/>
    <col min="15883" max="15884" width="14.7109375" style="37" customWidth="1"/>
    <col min="15885" max="16120" width="8.7109375" style="37"/>
    <col min="16121" max="16121" width="21.42578125" style="37" customWidth="1"/>
    <col min="16122" max="16122" width="12.140625" style="37" bestFit="1" customWidth="1"/>
    <col min="16123" max="16123" width="12.85546875" style="37" customWidth="1"/>
    <col min="16124" max="16126" width="10.85546875" style="37" bestFit="1" customWidth="1"/>
    <col min="16127" max="16127" width="12.140625" style="37" bestFit="1" customWidth="1"/>
    <col min="16128" max="16129" width="11.7109375" style="37" customWidth="1"/>
    <col min="16130" max="16132" width="9.5703125" style="37" bestFit="1" customWidth="1"/>
    <col min="16133" max="16133" width="10.85546875" style="37" bestFit="1" customWidth="1"/>
    <col min="16134" max="16134" width="11.42578125" style="37" customWidth="1"/>
    <col min="16135" max="16135" width="10.7109375" style="37" customWidth="1"/>
    <col min="16136" max="16138" width="11" style="37" customWidth="1"/>
    <col min="16139" max="16140" width="14.7109375" style="37" customWidth="1"/>
    <col min="16141" max="16384" width="8.7109375" style="37"/>
  </cols>
  <sheetData>
    <row r="1" spans="1:63" ht="15.75" thickBot="1" x14ac:dyDescent="0.3"/>
    <row r="2" spans="1:63" ht="36" customHeight="1" x14ac:dyDescent="0.25">
      <c r="B2" s="111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38">
        <v>45446</v>
      </c>
    </row>
    <row r="3" spans="1:63" ht="47.25" x14ac:dyDescent="0.25">
      <c r="B3" s="39" t="s">
        <v>59</v>
      </c>
      <c r="C3" s="40" t="s">
        <v>60</v>
      </c>
      <c r="D3" s="40" t="s">
        <v>61</v>
      </c>
      <c r="E3" s="40" t="s">
        <v>62</v>
      </c>
      <c r="F3" s="40" t="s">
        <v>63</v>
      </c>
      <c r="G3" s="40" t="s">
        <v>64</v>
      </c>
      <c r="H3" s="40" t="s">
        <v>65</v>
      </c>
      <c r="I3" s="40" t="s">
        <v>66</v>
      </c>
      <c r="J3" s="40" t="s">
        <v>67</v>
      </c>
      <c r="K3" s="40" t="s">
        <v>68</v>
      </c>
      <c r="L3" s="41" t="s">
        <v>69</v>
      </c>
    </row>
    <row r="4" spans="1:63" ht="15.75" x14ac:dyDescent="0.25">
      <c r="B4" s="42" t="s">
        <v>70</v>
      </c>
      <c r="C4" s="43">
        <f>43.78+739.59</f>
        <v>783.37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4">
        <f t="shared" ref="K4:K6" si="0">SUM(C4:J4)</f>
        <v>783.37</v>
      </c>
      <c r="L4" s="45">
        <f t="shared" ref="L4:L6" si="1">K4*10.764</f>
        <v>8432.1946799999987</v>
      </c>
    </row>
    <row r="5" spans="1:63" ht="15.75" x14ac:dyDescent="0.25">
      <c r="B5" s="42" t="s">
        <v>71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4">
        <f t="shared" si="0"/>
        <v>0</v>
      </c>
      <c r="L5" s="45">
        <f t="shared" si="1"/>
        <v>0</v>
      </c>
    </row>
    <row r="6" spans="1:63" ht="15.75" x14ac:dyDescent="0.25">
      <c r="B6" s="42" t="s">
        <v>72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4">
        <f t="shared" si="0"/>
        <v>0</v>
      </c>
      <c r="L6" s="45">
        <f t="shared" si="1"/>
        <v>0</v>
      </c>
    </row>
    <row r="7" spans="1:63" s="49" customFormat="1" ht="18" customHeight="1" x14ac:dyDescent="0.25">
      <c r="A7" s="37"/>
      <c r="B7" s="47" t="s">
        <v>73</v>
      </c>
      <c r="C7" s="44">
        <v>379.22</v>
      </c>
      <c r="D7" s="44">
        <v>0</v>
      </c>
      <c r="E7" s="44">
        <f>(2.36*3.7*2)+(2.46*3.16)</f>
        <v>25.2376</v>
      </c>
      <c r="F7" s="44">
        <v>0</v>
      </c>
      <c r="G7" s="44">
        <v>61.26</v>
      </c>
      <c r="H7" s="44">
        <v>0</v>
      </c>
      <c r="I7" s="44">
        <f>(3.05+3.2+2.2+6.25+3.05+2.2+6.25+2.2+3.05+3.2)*0.75*2</f>
        <v>51.974999999999994</v>
      </c>
      <c r="J7" s="44">
        <v>0</v>
      </c>
      <c r="K7" s="44">
        <f t="shared" ref="K7:K22" si="2">SUM(C7:J7)</f>
        <v>517.69259999999997</v>
      </c>
      <c r="L7" s="48">
        <f>K7*10.764</f>
        <v>5572.443146399999</v>
      </c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</row>
    <row r="8" spans="1:63" s="50" customFormat="1" ht="15.75" customHeight="1" x14ac:dyDescent="0.25">
      <c r="A8" s="37"/>
      <c r="B8" s="42" t="s">
        <v>74</v>
      </c>
      <c r="C8" s="43">
        <v>440.48</v>
      </c>
      <c r="D8" s="44">
        <v>0</v>
      </c>
      <c r="E8" s="44">
        <f t="shared" ref="E8:E22" si="3">(2.36*3.7*2)+(2.46*3.16)</f>
        <v>25.2376</v>
      </c>
      <c r="F8" s="44">
        <v>0</v>
      </c>
      <c r="G8" s="43">
        <v>0</v>
      </c>
      <c r="H8" s="43">
        <v>0</v>
      </c>
      <c r="I8" s="44">
        <f t="shared" ref="I8:I21" si="4">(3.05+3.2+2.2+6.25+3.05+2.2+6.25+2.2+3.05+3.2)*0.75*2</f>
        <v>51.974999999999994</v>
      </c>
      <c r="J8" s="43">
        <v>0</v>
      </c>
      <c r="K8" s="44">
        <f t="shared" si="2"/>
        <v>517.69259999999997</v>
      </c>
      <c r="L8" s="45">
        <f t="shared" ref="L8:L22" si="5">K8*10.764</f>
        <v>5572.443146399999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</row>
    <row r="9" spans="1:63" s="50" customFormat="1" ht="15.75" customHeight="1" x14ac:dyDescent="0.25">
      <c r="A9" s="37"/>
      <c r="B9" s="42" t="s">
        <v>75</v>
      </c>
      <c r="C9" s="43">
        <v>440.48</v>
      </c>
      <c r="D9" s="44">
        <v>0</v>
      </c>
      <c r="E9" s="44">
        <f t="shared" si="3"/>
        <v>25.2376</v>
      </c>
      <c r="F9" s="44">
        <v>0</v>
      </c>
      <c r="G9" s="43">
        <v>0</v>
      </c>
      <c r="H9" s="43">
        <v>0</v>
      </c>
      <c r="I9" s="44">
        <f t="shared" si="4"/>
        <v>51.974999999999994</v>
      </c>
      <c r="J9" s="43">
        <v>0</v>
      </c>
      <c r="K9" s="44">
        <f t="shared" si="2"/>
        <v>517.69259999999997</v>
      </c>
      <c r="L9" s="45">
        <f t="shared" si="5"/>
        <v>5572.443146399999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</row>
    <row r="10" spans="1:63" ht="15.75" x14ac:dyDescent="0.25">
      <c r="B10" s="42" t="s">
        <v>76</v>
      </c>
      <c r="C10" s="43">
        <v>440.48</v>
      </c>
      <c r="D10" s="44">
        <v>0</v>
      </c>
      <c r="E10" s="44">
        <f t="shared" si="3"/>
        <v>25.2376</v>
      </c>
      <c r="F10" s="44">
        <v>0</v>
      </c>
      <c r="G10" s="43">
        <v>0</v>
      </c>
      <c r="H10" s="43">
        <v>0</v>
      </c>
      <c r="I10" s="44">
        <f t="shared" si="4"/>
        <v>51.974999999999994</v>
      </c>
      <c r="J10" s="43">
        <v>0</v>
      </c>
      <c r="K10" s="44">
        <f t="shared" si="2"/>
        <v>517.69259999999997</v>
      </c>
      <c r="L10" s="45">
        <f t="shared" si="5"/>
        <v>5572.443146399999</v>
      </c>
    </row>
    <row r="11" spans="1:63" ht="15.75" x14ac:dyDescent="0.25">
      <c r="B11" s="51" t="s">
        <v>77</v>
      </c>
      <c r="C11" s="43">
        <v>440.48</v>
      </c>
      <c r="D11" s="44">
        <v>0</v>
      </c>
      <c r="E11" s="44">
        <f t="shared" si="3"/>
        <v>25.2376</v>
      </c>
      <c r="F11" s="44">
        <v>0</v>
      </c>
      <c r="G11" s="43">
        <v>0</v>
      </c>
      <c r="H11" s="43">
        <v>0</v>
      </c>
      <c r="I11" s="44">
        <f t="shared" si="4"/>
        <v>51.974999999999994</v>
      </c>
      <c r="J11" s="43">
        <v>0</v>
      </c>
      <c r="K11" s="44">
        <f t="shared" si="2"/>
        <v>517.69259999999997</v>
      </c>
      <c r="L11" s="45">
        <f t="shared" si="5"/>
        <v>5572.443146399999</v>
      </c>
    </row>
    <row r="12" spans="1:63" s="55" customFormat="1" ht="15.75" x14ac:dyDescent="0.25">
      <c r="A12" s="37"/>
      <c r="B12" s="52" t="s">
        <v>78</v>
      </c>
      <c r="C12" s="53">
        <v>379.22</v>
      </c>
      <c r="D12" s="44">
        <v>0</v>
      </c>
      <c r="E12" s="44">
        <f t="shared" si="3"/>
        <v>25.2376</v>
      </c>
      <c r="F12" s="44">
        <v>0</v>
      </c>
      <c r="G12" s="53">
        <v>61.26</v>
      </c>
      <c r="H12" s="53">
        <v>0</v>
      </c>
      <c r="I12" s="44">
        <f t="shared" si="4"/>
        <v>51.974999999999994</v>
      </c>
      <c r="J12" s="53">
        <v>0</v>
      </c>
      <c r="K12" s="44">
        <f t="shared" si="2"/>
        <v>517.69259999999997</v>
      </c>
      <c r="L12" s="54">
        <f t="shared" si="5"/>
        <v>5572.443146399999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</row>
    <row r="13" spans="1:63" ht="15.75" x14ac:dyDescent="0.25">
      <c r="B13" s="51" t="s">
        <v>79</v>
      </c>
      <c r="C13" s="43">
        <v>440.48</v>
      </c>
      <c r="D13" s="44">
        <v>0</v>
      </c>
      <c r="E13" s="44">
        <f t="shared" si="3"/>
        <v>25.2376</v>
      </c>
      <c r="F13" s="44">
        <v>0</v>
      </c>
      <c r="G13" s="43">
        <v>0</v>
      </c>
      <c r="H13" s="43">
        <v>0</v>
      </c>
      <c r="I13" s="44">
        <f t="shared" si="4"/>
        <v>51.974999999999994</v>
      </c>
      <c r="J13" s="43">
        <v>0</v>
      </c>
      <c r="K13" s="44">
        <f t="shared" si="2"/>
        <v>517.69259999999997</v>
      </c>
      <c r="L13" s="45">
        <f t="shared" si="5"/>
        <v>5572.443146399999</v>
      </c>
    </row>
    <row r="14" spans="1:63" ht="15.75" x14ac:dyDescent="0.25">
      <c r="B14" s="42" t="s">
        <v>80</v>
      </c>
      <c r="C14" s="43">
        <v>440.48</v>
      </c>
      <c r="D14" s="44">
        <v>0</v>
      </c>
      <c r="E14" s="44">
        <f t="shared" si="3"/>
        <v>25.2376</v>
      </c>
      <c r="F14" s="44">
        <v>0</v>
      </c>
      <c r="G14" s="43">
        <v>0</v>
      </c>
      <c r="H14" s="43">
        <v>0</v>
      </c>
      <c r="I14" s="44">
        <f t="shared" si="4"/>
        <v>51.974999999999994</v>
      </c>
      <c r="J14" s="43">
        <v>0</v>
      </c>
      <c r="K14" s="44">
        <f t="shared" si="2"/>
        <v>517.69259999999997</v>
      </c>
      <c r="L14" s="45">
        <f t="shared" si="5"/>
        <v>5572.443146399999</v>
      </c>
    </row>
    <row r="15" spans="1:63" ht="15.75" x14ac:dyDescent="0.25">
      <c r="B15" s="51" t="s">
        <v>81</v>
      </c>
      <c r="C15" s="43">
        <v>440.48</v>
      </c>
      <c r="D15" s="44">
        <v>0</v>
      </c>
      <c r="E15" s="44">
        <f t="shared" si="3"/>
        <v>25.2376</v>
      </c>
      <c r="F15" s="44">
        <v>0</v>
      </c>
      <c r="G15" s="43">
        <v>0</v>
      </c>
      <c r="H15" s="43">
        <v>0</v>
      </c>
      <c r="I15" s="44">
        <f t="shared" si="4"/>
        <v>51.974999999999994</v>
      </c>
      <c r="J15" s="43">
        <v>0</v>
      </c>
      <c r="K15" s="44">
        <f t="shared" si="2"/>
        <v>517.69259999999997</v>
      </c>
      <c r="L15" s="45">
        <f t="shared" si="5"/>
        <v>5572.443146399999</v>
      </c>
    </row>
    <row r="16" spans="1:63" ht="15.75" x14ac:dyDescent="0.25">
      <c r="B16" s="42" t="s">
        <v>82</v>
      </c>
      <c r="C16" s="43">
        <v>440.48</v>
      </c>
      <c r="D16" s="44">
        <v>0</v>
      </c>
      <c r="E16" s="44">
        <f t="shared" si="3"/>
        <v>25.2376</v>
      </c>
      <c r="F16" s="44">
        <v>0</v>
      </c>
      <c r="G16" s="43">
        <v>0</v>
      </c>
      <c r="H16" s="43">
        <v>0</v>
      </c>
      <c r="I16" s="44">
        <f t="shared" si="4"/>
        <v>51.974999999999994</v>
      </c>
      <c r="J16" s="43">
        <v>0</v>
      </c>
      <c r="K16" s="44">
        <f t="shared" si="2"/>
        <v>517.69259999999997</v>
      </c>
      <c r="L16" s="45">
        <f t="shared" si="5"/>
        <v>5572.443146399999</v>
      </c>
    </row>
    <row r="17" spans="1:63" s="55" customFormat="1" ht="15.75" x14ac:dyDescent="0.25">
      <c r="A17" s="37"/>
      <c r="B17" s="56" t="s">
        <v>83</v>
      </c>
      <c r="C17" s="53">
        <v>379.22</v>
      </c>
      <c r="D17" s="44">
        <v>0</v>
      </c>
      <c r="E17" s="44">
        <f t="shared" si="3"/>
        <v>25.2376</v>
      </c>
      <c r="F17" s="44">
        <v>0</v>
      </c>
      <c r="G17" s="53">
        <v>61.26</v>
      </c>
      <c r="H17" s="53">
        <v>0</v>
      </c>
      <c r="I17" s="44">
        <f t="shared" si="4"/>
        <v>51.974999999999994</v>
      </c>
      <c r="J17" s="53">
        <v>0</v>
      </c>
      <c r="K17" s="44">
        <f t="shared" si="2"/>
        <v>517.69259999999997</v>
      </c>
      <c r="L17" s="54">
        <f t="shared" si="5"/>
        <v>5572.443146399999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</row>
    <row r="18" spans="1:63" ht="15.75" x14ac:dyDescent="0.25">
      <c r="B18" s="42" t="s">
        <v>84</v>
      </c>
      <c r="C18" s="43">
        <v>440.48</v>
      </c>
      <c r="D18" s="44">
        <v>0</v>
      </c>
      <c r="E18" s="44">
        <f t="shared" si="3"/>
        <v>25.2376</v>
      </c>
      <c r="F18" s="44">
        <v>0</v>
      </c>
      <c r="G18" s="43">
        <v>0</v>
      </c>
      <c r="H18" s="43">
        <v>0</v>
      </c>
      <c r="I18" s="44">
        <f t="shared" si="4"/>
        <v>51.974999999999994</v>
      </c>
      <c r="J18" s="43">
        <v>0</v>
      </c>
      <c r="K18" s="44">
        <f t="shared" si="2"/>
        <v>517.69259999999997</v>
      </c>
      <c r="L18" s="45">
        <f t="shared" si="5"/>
        <v>5572.443146399999</v>
      </c>
    </row>
    <row r="19" spans="1:63" ht="15.75" x14ac:dyDescent="0.25">
      <c r="B19" s="51" t="s">
        <v>85</v>
      </c>
      <c r="C19" s="43">
        <v>440.48</v>
      </c>
      <c r="D19" s="44">
        <v>0</v>
      </c>
      <c r="E19" s="44">
        <f t="shared" si="3"/>
        <v>25.2376</v>
      </c>
      <c r="F19" s="44">
        <v>0</v>
      </c>
      <c r="G19" s="43">
        <v>0</v>
      </c>
      <c r="H19" s="43">
        <v>0</v>
      </c>
      <c r="I19" s="44">
        <f t="shared" si="4"/>
        <v>51.974999999999994</v>
      </c>
      <c r="J19" s="43">
        <v>0</v>
      </c>
      <c r="K19" s="44">
        <f t="shared" si="2"/>
        <v>517.69259999999997</v>
      </c>
      <c r="L19" s="45">
        <f t="shared" si="5"/>
        <v>5572.443146399999</v>
      </c>
    </row>
    <row r="20" spans="1:63" ht="15.75" x14ac:dyDescent="0.25">
      <c r="B20" s="42" t="s">
        <v>86</v>
      </c>
      <c r="C20" s="43">
        <v>440.48</v>
      </c>
      <c r="D20" s="44">
        <v>0</v>
      </c>
      <c r="E20" s="44">
        <f t="shared" si="3"/>
        <v>25.2376</v>
      </c>
      <c r="F20" s="44">
        <v>0</v>
      </c>
      <c r="G20" s="43">
        <v>0</v>
      </c>
      <c r="H20" s="43">
        <v>0</v>
      </c>
      <c r="I20" s="44">
        <f t="shared" si="4"/>
        <v>51.974999999999994</v>
      </c>
      <c r="J20" s="43">
        <v>0</v>
      </c>
      <c r="K20" s="44">
        <f t="shared" si="2"/>
        <v>517.69259999999997</v>
      </c>
      <c r="L20" s="45">
        <f t="shared" si="5"/>
        <v>5572.443146399999</v>
      </c>
    </row>
    <row r="21" spans="1:63" ht="15.75" x14ac:dyDescent="0.25">
      <c r="B21" s="51" t="s">
        <v>87</v>
      </c>
      <c r="C21" s="43">
        <v>440.48</v>
      </c>
      <c r="D21" s="44">
        <v>0</v>
      </c>
      <c r="E21" s="44">
        <f t="shared" si="3"/>
        <v>25.2376</v>
      </c>
      <c r="F21" s="44">
        <v>0</v>
      </c>
      <c r="G21" s="43">
        <v>0</v>
      </c>
      <c r="H21" s="43">
        <v>0</v>
      </c>
      <c r="I21" s="44">
        <f t="shared" si="4"/>
        <v>51.974999999999994</v>
      </c>
      <c r="J21" s="43">
        <v>0</v>
      </c>
      <c r="K21" s="44">
        <f t="shared" si="2"/>
        <v>517.69259999999997</v>
      </c>
      <c r="L21" s="45">
        <f t="shared" si="5"/>
        <v>5572.443146399999</v>
      </c>
    </row>
    <row r="22" spans="1:63" ht="15.75" x14ac:dyDescent="0.25">
      <c r="B22" s="42" t="s">
        <v>88</v>
      </c>
      <c r="C22" s="57">
        <v>0</v>
      </c>
      <c r="D22" s="44">
        <v>0</v>
      </c>
      <c r="E22" s="44">
        <f t="shared" si="3"/>
        <v>25.2376</v>
      </c>
      <c r="F22" s="43">
        <v>0</v>
      </c>
      <c r="G22" s="43">
        <v>0</v>
      </c>
      <c r="H22" s="43">
        <v>0</v>
      </c>
      <c r="I22" s="43">
        <v>0</v>
      </c>
      <c r="J22" s="43">
        <v>31.45</v>
      </c>
      <c r="K22" s="44">
        <f t="shared" si="2"/>
        <v>56.687600000000003</v>
      </c>
      <c r="L22" s="45">
        <f t="shared" si="5"/>
        <v>610.18532640000001</v>
      </c>
    </row>
    <row r="23" spans="1:63" ht="32.1" customHeight="1" x14ac:dyDescent="0.25">
      <c r="B23" s="46" t="s">
        <v>89</v>
      </c>
      <c r="C23" s="58">
        <f>SUM(C4:C22)</f>
        <v>7206.7899999999991</v>
      </c>
      <c r="D23" s="58">
        <f t="shared" ref="D23:L23" si="6">SUM(D4:D22)</f>
        <v>0</v>
      </c>
      <c r="E23" s="58">
        <f t="shared" si="6"/>
        <v>403.80159999999989</v>
      </c>
      <c r="F23" s="58">
        <f t="shared" si="6"/>
        <v>0</v>
      </c>
      <c r="G23" s="58">
        <f t="shared" si="6"/>
        <v>183.78</v>
      </c>
      <c r="H23" s="58">
        <f t="shared" si="6"/>
        <v>0</v>
      </c>
      <c r="I23" s="58">
        <f t="shared" si="6"/>
        <v>779.62500000000023</v>
      </c>
      <c r="J23" s="58">
        <f t="shared" si="6"/>
        <v>31.45</v>
      </c>
      <c r="K23" s="58">
        <f t="shared" si="6"/>
        <v>8605.4466000000011</v>
      </c>
      <c r="L23" s="58">
        <f t="shared" si="6"/>
        <v>92629.027202399971</v>
      </c>
    </row>
  </sheetData>
  <mergeCells count="1"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Land, approval &amp; marketing cost</vt:lpstr>
      <vt:lpstr>Construction area summary</vt:lpstr>
      <vt:lpstr>Podium Area</vt:lpstr>
      <vt:lpstr>BUILD B</vt:lpstr>
      <vt:lpstr>BUILD C</vt:lpstr>
      <vt:lpstr>BUILD D</vt:lpstr>
      <vt:lpstr>BUILD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Desk</cp:lastModifiedBy>
  <dcterms:created xsi:type="dcterms:W3CDTF">2015-06-05T18:17:20Z</dcterms:created>
  <dcterms:modified xsi:type="dcterms:W3CDTF">2025-01-23T09:25:14Z</dcterms:modified>
</cp:coreProperties>
</file>