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UBI-Mid Corporate Branch\Crescent Organics Pvt Ltd\Office No. 201-202\"/>
    </mc:Choice>
  </mc:AlternateContent>
  <xr:revisionPtr revIDLastSave="0" documentId="13_ncr:1_{33769BF4-9805-4311-8387-31336E6BFA3E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4" i="23" l="1"/>
  <c r="E23" i="23"/>
  <c r="E10" i="23"/>
  <c r="E11" i="23" s="1"/>
  <c r="E8" i="23"/>
  <c r="E7" i="23"/>
  <c r="E6" i="23"/>
  <c r="E5" i="23"/>
  <c r="E14" i="23" s="1"/>
  <c r="E12" i="23" l="1"/>
  <c r="E13" i="23" s="1"/>
  <c r="E16" i="23" s="1"/>
  <c r="E19" i="23" s="1"/>
  <c r="O40" i="4"/>
  <c r="O39" i="4"/>
  <c r="O38" i="4"/>
  <c r="F38" i="4"/>
  <c r="E20" i="23" l="1"/>
  <c r="E25" i="23"/>
  <c r="E21" i="23"/>
  <c r="N36" i="4"/>
  <c r="N37" i="4"/>
  <c r="N38" i="4"/>
  <c r="N35" i="4"/>
  <c r="J36" i="4"/>
  <c r="J37" i="4"/>
  <c r="J38" i="4"/>
  <c r="J35" i="4"/>
  <c r="I38" i="4"/>
  <c r="I36" i="4"/>
  <c r="I37" i="4"/>
  <c r="I35" i="4"/>
  <c r="G38" i="4"/>
  <c r="C12" i="25" l="1"/>
  <c r="C5" i="25" l="1"/>
  <c r="C4" i="25"/>
  <c r="C3" i="25"/>
  <c r="Q2" i="4"/>
  <c r="B2" i="4" s="1"/>
  <c r="C2" i="4" s="1"/>
  <c r="Q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<sst xmlns="http://schemas.openxmlformats.org/spreadsheetml/2006/main" count="139" uniqueCount="95">
  <si>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</si>
  <si>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</si>
  <si>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</si>
  <si>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</si>
  <si>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</si>
  <si>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</si>
  <si>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</si>
  <si>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</si>
  <si>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</si>
  <si>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</si>
  <si>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</si>
  <si>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</si>
  <si>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</si>
  <si>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</si>
  <si>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</si>
  <si>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</si>
  <si>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</si>
  <si>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</si>
  <si>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</si>
  <si>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</si>
  <si>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</si>
  <si>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</si>
  <si>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</si>
  <si>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</si>
  <si>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</si>
  <si>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</si>
  <si>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</si>
  <si>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</si>
  <si>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</si>
  <si>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</si>
  <si>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</si>
  <si>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</si>
  <si>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</si>
  <si>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</si>
  <si>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</si>
  <si>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</si>
  <si>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</si>
  <si>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</si>
  <si>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</si>
  <si>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</si>
  <si>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</si>
  <si>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</si>
  <si>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</si>
  <si>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</si>
  <si>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</si>
  <si>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</si>
  <si>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</si>
  <si>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</si>
  <si>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</si>
  <si>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</si>
  <si>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</si>
  <si>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</si>
  <si>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</si>
  <si>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</si>
  <si>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</si>
  <si>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</si>
  <si>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</si>
  <si>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</si>
  <si>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</si>
  <si>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</si>
  <si>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</si>
  <si>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</si>
  <si>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</si>
  <si>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</si>
  <si>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</si>
  <si>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</si>
  <si>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</si>
  <si>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</si>
  <si>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</si>
  <si>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</si>
  <si>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</si>
  <si>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</si>
  <si>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</si>
  <si>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</si>
  <si>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</si>
  <si>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</si>
  <si>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</si>
  <si>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</si>
  <si>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</si>
  <si>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</si>
  <si>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</si>
  <si>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</si>
  <si>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</si>
  <si>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</si>
  <si>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BUA (CA+20%)</t>
  </si>
  <si>
    <t>IGR-04.09.24</t>
  </si>
  <si>
    <t>Office No.</t>
  </si>
  <si>
    <t>Carpet Area</t>
  </si>
  <si>
    <t>Rate (Rs.)</t>
  </si>
  <si>
    <t>FMV (Rs.)</t>
  </si>
  <si>
    <t>RV (Rs.)</t>
  </si>
  <si>
    <t>DV (Rs.)</t>
  </si>
  <si>
    <t>Total Value</t>
  </si>
  <si>
    <t>Total Area</t>
  </si>
  <si>
    <t>201 &amp; 202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</si>
</sst>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43" fontId="2" fillId="0" borderId="9" xfId="1" applyFont="1" applyBorder="1"/>
    <xf numFmtId="43" fontId="2" fillId="0" borderId="10" xfId="1" applyFont="1" applyBorder="1"/>
    <xf numFmtId="43" fontId="4" fillId="0" borderId="8" xfId="1" applyFont="1" applyBorder="1"/>
    <xf numFmtId="43" fontId="2" fillId="0" borderId="8" xfId="1" applyFont="1" applyBorder="1" applyAlignment="1">
      <alignment horizontal="center"/>
    </xf>
    <xf numFmtId="0" fontId="9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46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45E328-B4A9-414B-A0E0-55F1AA692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553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8E490-DC57-48B3-80FA-BE19297C3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573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07B6DC-6114-4F22-A6A9-151B900F4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363192</xdr:colOff>
      <xdr:row>47</xdr:row>
      <xdr:rowOff>144071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982C33-F3E4-47C9-85C7-CCC587E56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97592" cy="8573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CC0CA1-ABBD-4ECA-B42C-DE9AF94BA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8726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632817-B234-4BED-B521-F2D3995CE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76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82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77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78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79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80</v>
      </c>
      <c r="C8" s="45">
        <f>C7*D13%</f>
        <v>253664.33900000001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81</v>
      </c>
      <c r="C9" s="50">
        <f>C6+C8</f>
        <v>283064.33900000004</v>
      </c>
      <c r="D9" s="51" t="s">
        <v>62</v>
      </c>
      <c r="E9" s="52">
        <f>C9/10.764</f>
        <v>26297.318747677447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2004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21</v>
      </c>
      <c r="D13" s="58">
        <f>D12-C13</f>
        <v>79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N12" sqref="N1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G84"/>
  <sheetViews>
    <sheetView tabSelected="1" workbookViewId="0">
      <selection activeCell="L31" sqref="L31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  <col min="5" max="5" width="17.140625" style="14" customWidth="1"/>
    <col min="6" max="6" width="12.5703125" style="14" bestFit="1" customWidth="1"/>
    <col min="7" max="7" width="14.28515625" bestFit="1" customWidth="1"/>
  </cols>
  <sheetData>
    <row r="1" spans="1:7" x14ac:dyDescent="0.25">
      <c r="A1" s="10"/>
      <c r="B1" s="11"/>
      <c r="C1" s="12"/>
      <c r="E1" s="11"/>
      <c r="F1" s="12"/>
    </row>
    <row r="2" spans="1:7" x14ac:dyDescent="0.25">
      <c r="A2" s="13"/>
      <c r="C2" s="15"/>
      <c r="F2" s="15"/>
    </row>
    <row r="3" spans="1:7" x14ac:dyDescent="0.25">
      <c r="A3" s="13" t="s">
        <v>13</v>
      </c>
      <c r="B3" s="16">
        <v>40000</v>
      </c>
      <c r="C3" s="19" t="s">
        <v>75</v>
      </c>
      <c r="D3" s="6" t="s">
        <v>83</v>
      </c>
      <c r="E3" s="16">
        <v>40000</v>
      </c>
      <c r="F3" s="19" t="s">
        <v>75</v>
      </c>
      <c r="G3" s="6" t="s">
        <v>83</v>
      </c>
    </row>
    <row r="4" spans="1:7" ht="30" x14ac:dyDescent="0.25">
      <c r="A4" s="18" t="s">
        <v>14</v>
      </c>
      <c r="B4" s="16">
        <v>3000</v>
      </c>
      <c r="C4" s="19"/>
      <c r="E4" s="16">
        <v>3000</v>
      </c>
      <c r="F4" s="19"/>
    </row>
    <row r="5" spans="1:7" x14ac:dyDescent="0.25">
      <c r="A5" s="13" t="s">
        <v>15</v>
      </c>
      <c r="B5" s="16">
        <f>B3-B4</f>
        <v>37000</v>
      </c>
      <c r="C5" s="19"/>
      <c r="E5" s="16">
        <f>E3-E4</f>
        <v>37000</v>
      </c>
      <c r="F5" s="19"/>
    </row>
    <row r="6" spans="1:7" x14ac:dyDescent="0.25">
      <c r="A6" s="13" t="s">
        <v>16</v>
      </c>
      <c r="B6" s="16">
        <f>B4</f>
        <v>3000</v>
      </c>
      <c r="C6" s="19"/>
      <c r="E6" s="16">
        <f>E4</f>
        <v>3000</v>
      </c>
      <c r="F6" s="19"/>
    </row>
    <row r="7" spans="1:7" x14ac:dyDescent="0.25">
      <c r="A7" s="13" t="s">
        <v>17</v>
      </c>
      <c r="B7" s="20">
        <f>C7-C8</f>
        <v>21</v>
      </c>
      <c r="C7" s="20">
        <v>2025</v>
      </c>
      <c r="E7" s="20">
        <f>F7-F8</f>
        <v>21</v>
      </c>
      <c r="F7" s="20">
        <v>2025</v>
      </c>
    </row>
    <row r="8" spans="1:7" x14ac:dyDescent="0.25">
      <c r="A8" s="13" t="s">
        <v>18</v>
      </c>
      <c r="B8" s="20">
        <f>B9-B7</f>
        <v>39</v>
      </c>
      <c r="C8" s="20">
        <v>2004</v>
      </c>
      <c r="E8" s="20">
        <f>E9-E7</f>
        <v>39</v>
      </c>
      <c r="F8" s="20">
        <v>2004</v>
      </c>
    </row>
    <row r="9" spans="1:7" x14ac:dyDescent="0.25">
      <c r="A9" s="13" t="s">
        <v>19</v>
      </c>
      <c r="B9" s="20">
        <v>60</v>
      </c>
      <c r="C9" s="20"/>
      <c r="E9" s="20">
        <v>60</v>
      </c>
      <c r="F9" s="20"/>
    </row>
    <row r="10" spans="1:7" ht="30" x14ac:dyDescent="0.25">
      <c r="A10" s="18" t="s">
        <v>20</v>
      </c>
      <c r="B10" s="20">
        <f>90*B7/B9</f>
        <v>31.5</v>
      </c>
      <c r="C10" s="20"/>
      <c r="E10" s="20">
        <f>90*E7/E9</f>
        <v>31.5</v>
      </c>
      <c r="F10" s="20"/>
    </row>
    <row r="11" spans="1:7" x14ac:dyDescent="0.25">
      <c r="A11" s="13"/>
      <c r="B11" s="21">
        <f>B10%</f>
        <v>0.315</v>
      </c>
      <c r="C11" s="21"/>
      <c r="E11" s="21">
        <f>E10%</f>
        <v>0.315</v>
      </c>
      <c r="F11" s="21"/>
    </row>
    <row r="12" spans="1:7" x14ac:dyDescent="0.25">
      <c r="A12" s="13" t="s">
        <v>21</v>
      </c>
      <c r="B12" s="16">
        <f>B6*B11</f>
        <v>945</v>
      </c>
      <c r="C12" s="19"/>
      <c r="E12" s="16">
        <f>E6*E11</f>
        <v>945</v>
      </c>
      <c r="F12" s="19"/>
    </row>
    <row r="13" spans="1:7" x14ac:dyDescent="0.25">
      <c r="A13" s="13" t="s">
        <v>22</v>
      </c>
      <c r="B13" s="16">
        <f>B6-B12</f>
        <v>2055</v>
      </c>
      <c r="C13" s="19"/>
      <c r="E13" s="16">
        <f>E6-E12</f>
        <v>2055</v>
      </c>
      <c r="F13" s="19"/>
    </row>
    <row r="14" spans="1:7" x14ac:dyDescent="0.25">
      <c r="A14" s="13" t="s">
        <v>15</v>
      </c>
      <c r="B14" s="16">
        <f>B5</f>
        <v>37000</v>
      </c>
      <c r="C14" s="19"/>
      <c r="E14" s="16">
        <f>E5</f>
        <v>37000</v>
      </c>
      <c r="F14" s="19"/>
    </row>
    <row r="15" spans="1:7" x14ac:dyDescent="0.25">
      <c r="B15" s="16"/>
      <c r="C15" s="19"/>
      <c r="E15" s="16"/>
      <c r="F15" s="19"/>
    </row>
    <row r="16" spans="1:7" x14ac:dyDescent="0.25">
      <c r="A16" s="22" t="s">
        <v>23</v>
      </c>
      <c r="B16" s="17">
        <f>B14+B13</f>
        <v>39055</v>
      </c>
      <c r="C16" s="19"/>
      <c r="E16" s="17">
        <f>E14+E13</f>
        <v>39055</v>
      </c>
      <c r="F16" s="19"/>
    </row>
    <row r="17" spans="1:7" x14ac:dyDescent="0.25">
      <c r="B17" s="20" t="s">
        <v>94</v>
      </c>
      <c r="C17" s="20"/>
      <c r="E17" s="20">
        <v>203</v>
      </c>
      <c r="F17" s="20"/>
    </row>
    <row r="18" spans="1:7" x14ac:dyDescent="0.25">
      <c r="A18" s="64" t="str">
        <f>D3</f>
        <v>ACA</v>
      </c>
      <c r="B18" s="23">
        <v>9661</v>
      </c>
      <c r="C18" s="20"/>
      <c r="E18" s="23">
        <v>4006</v>
      </c>
      <c r="F18" s="20"/>
    </row>
    <row r="19" spans="1:7" x14ac:dyDescent="0.25">
      <c r="A19" s="13" t="s">
        <v>73</v>
      </c>
      <c r="B19" s="24">
        <f>B18*B16</f>
        <v>377310355</v>
      </c>
      <c r="C19" s="65"/>
      <c r="D19" s="58"/>
      <c r="E19" s="24">
        <f>E18*E16</f>
        <v>156454330</v>
      </c>
      <c r="F19" s="65"/>
      <c r="G19" s="58"/>
    </row>
    <row r="20" spans="1:7" x14ac:dyDescent="0.25">
      <c r="A20" s="13" t="s">
        <v>24</v>
      </c>
      <c r="B20" s="25">
        <f>B19*90%</f>
        <v>339579319.5</v>
      </c>
      <c r="C20" s="24"/>
      <c r="D20" s="58"/>
      <c r="E20" s="25">
        <f>E19*90%</f>
        <v>140808897</v>
      </c>
      <c r="F20" s="24"/>
      <c r="G20" s="58"/>
    </row>
    <row r="21" spans="1:7" x14ac:dyDescent="0.25">
      <c r="A21" s="13" t="s">
        <v>25</v>
      </c>
      <c r="B21" s="25">
        <f>B19*80%</f>
        <v>301848284</v>
      </c>
      <c r="C21" s="25"/>
      <c r="D21" s="58"/>
      <c r="E21" s="25">
        <f>E19*80%</f>
        <v>125163464</v>
      </c>
      <c r="F21" s="25"/>
      <c r="G21" s="58"/>
    </row>
    <row r="22" spans="1:7" x14ac:dyDescent="0.25">
      <c r="A22" s="13"/>
      <c r="C22" s="20"/>
      <c r="F22" s="20"/>
    </row>
    <row r="23" spans="1:7" x14ac:dyDescent="0.25">
      <c r="A23" s="26" t="s">
        <v>26</v>
      </c>
      <c r="B23" s="27">
        <f>B4*B18</f>
        <v>28983000</v>
      </c>
      <c r="C23" s="27"/>
      <c r="E23" s="27">
        <f>E4*E18</f>
        <v>12018000</v>
      </c>
      <c r="F23" s="27"/>
    </row>
    <row r="24" spans="1:7" x14ac:dyDescent="0.25">
      <c r="A24" s="13" t="s">
        <v>27</v>
      </c>
    </row>
    <row r="25" spans="1:7" x14ac:dyDescent="0.25">
      <c r="A25" s="28" t="s">
        <v>28</v>
      </c>
      <c r="B25" s="25">
        <f>B19*0.025/12</f>
        <v>786063.23958333337</v>
      </c>
      <c r="C25" s="25"/>
      <c r="D25" s="25"/>
      <c r="E25" s="25">
        <f>E19*0.025/12</f>
        <v>325946.52083333331</v>
      </c>
      <c r="F25" s="25"/>
      <c r="G25" s="25"/>
    </row>
    <row r="26" spans="1:7" x14ac:dyDescent="0.25">
      <c r="B26" s="25"/>
      <c r="C26" s="25"/>
      <c r="E26" s="25"/>
      <c r="F26" s="25"/>
    </row>
    <row r="27" spans="1:7" x14ac:dyDescent="0.25">
      <c r="B27" s="25"/>
      <c r="C27" s="25"/>
      <c r="E27" s="25"/>
      <c r="F27" s="25"/>
    </row>
    <row r="28" spans="1:7" x14ac:dyDescent="0.25">
      <c r="B28"/>
      <c r="C28"/>
      <c r="E28"/>
      <c r="F28"/>
    </row>
    <row r="29" spans="1:7" x14ac:dyDescent="0.25">
      <c r="B29"/>
      <c r="C29"/>
      <c r="E29"/>
      <c r="F29"/>
    </row>
    <row r="30" spans="1:7" x14ac:dyDescent="0.25">
      <c r="B30"/>
      <c r="C30"/>
      <c r="E30"/>
      <c r="F30"/>
    </row>
    <row r="31" spans="1:7" x14ac:dyDescent="0.25">
      <c r="B31"/>
      <c r="C31"/>
      <c r="E31"/>
      <c r="F31"/>
    </row>
    <row r="32" spans="1:7" x14ac:dyDescent="0.25">
      <c r="B32"/>
      <c r="C32"/>
      <c r="E32"/>
      <c r="F32"/>
    </row>
    <row r="33" spans="1:6" x14ac:dyDescent="0.25">
      <c r="B33"/>
      <c r="C33"/>
      <c r="E33"/>
      <c r="F33"/>
    </row>
    <row r="34" spans="1:6" x14ac:dyDescent="0.25">
      <c r="B34"/>
      <c r="C34"/>
      <c r="E34"/>
      <c r="F34"/>
    </row>
    <row r="35" spans="1:6" x14ac:dyDescent="0.25">
      <c r="B35"/>
      <c r="C35"/>
      <c r="E35"/>
      <c r="F35"/>
    </row>
    <row r="36" spans="1:6" x14ac:dyDescent="0.25">
      <c r="B36"/>
      <c r="C36"/>
      <c r="E36"/>
      <c r="F36"/>
    </row>
    <row r="37" spans="1:6" x14ac:dyDescent="0.25">
      <c r="B37"/>
      <c r="C37"/>
      <c r="E37"/>
      <c r="F37"/>
    </row>
    <row r="38" spans="1:6" x14ac:dyDescent="0.25">
      <c r="B38"/>
      <c r="C38"/>
      <c r="E38"/>
      <c r="F38"/>
    </row>
    <row r="39" spans="1:6" x14ac:dyDescent="0.25">
      <c r="B39"/>
      <c r="C39"/>
      <c r="E39"/>
      <c r="F39"/>
    </row>
    <row r="40" spans="1:6" x14ac:dyDescent="0.25">
      <c r="B40"/>
      <c r="C40"/>
      <c r="E40"/>
      <c r="F40"/>
    </row>
    <row r="46" spans="1:6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5" x14ac:dyDescent="0.25">
      <c r="B84" s="14">
        <f>B83*B82</f>
        <v>0</v>
      </c>
      <c r="E84" s="14">
        <f>E83*E82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6" sqref="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hidden="1" customWidth="1"/>
    <col min="8" max="8" width="12" customWidth="1"/>
    <col min="9" max="10" width="15.28515625" bestFit="1" customWidth="1"/>
    <col min="11" max="13" width="0" hidden="1" customWidth="1"/>
    <col min="14" max="15" width="15.28515625" bestFit="1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3591.666666666667</v>
      </c>
      <c r="C2" s="4">
        <f t="shared" ref="C2:C16" si="1">B2*1.2</f>
        <v>4310</v>
      </c>
      <c r="D2" s="4">
        <f t="shared" ref="D2:D16" si="2">C2*1.2</f>
        <v>5172</v>
      </c>
      <c r="E2" s="5">
        <f t="shared" ref="E2:E16" si="3">R2</f>
        <v>140000000</v>
      </c>
      <c r="F2" s="66">
        <f t="shared" ref="F2:F15" si="4">ROUND((E2/B2),0)</f>
        <v>38979</v>
      </c>
      <c r="G2" s="66">
        <f t="shared" ref="G2:G15" si="5">ROUND((E2/C2),0)</f>
        <v>32483</v>
      </c>
      <c r="H2" s="66">
        <f t="shared" ref="H2:H15" si="6">ROUND((E2/D2),0)</f>
        <v>27069</v>
      </c>
      <c r="I2" s="66">
        <f t="shared" ref="I2:I15" si="7">T2</f>
        <v>0</v>
      </c>
      <c r="J2" s="66">
        <f t="shared" ref="J2:J15" si="8">U2</f>
        <v>0</v>
      </c>
      <c r="K2" s="67"/>
      <c r="L2" s="67"/>
      <c r="M2" s="67"/>
      <c r="N2" s="67"/>
      <c r="O2" s="67">
        <v>0</v>
      </c>
      <c r="P2" s="67">
        <v>4310</v>
      </c>
      <c r="Q2" s="67">
        <f t="shared" ref="Q2:Q10" si="9">P2/1.2</f>
        <v>3591.666666666667</v>
      </c>
      <c r="R2" s="68">
        <v>140000000</v>
      </c>
      <c r="S2" s="68" t="s">
        <v>85</v>
      </c>
    </row>
    <row r="3" spans="1:19" x14ac:dyDescent="0.25">
      <c r="A3" s="4">
        <v>2</v>
      </c>
      <c r="B3" s="4">
        <f t="shared" si="0"/>
        <v>9583.3333333333339</v>
      </c>
      <c r="C3" s="4">
        <f t="shared" si="1"/>
        <v>11500</v>
      </c>
      <c r="D3" s="4">
        <f t="shared" si="2"/>
        <v>13800</v>
      </c>
      <c r="E3" s="5">
        <f t="shared" si="3"/>
        <v>380000000</v>
      </c>
      <c r="F3" s="66">
        <f t="shared" si="4"/>
        <v>39652</v>
      </c>
      <c r="G3" s="66">
        <f t="shared" si="5"/>
        <v>33043</v>
      </c>
      <c r="H3" s="66">
        <f t="shared" si="6"/>
        <v>27536</v>
      </c>
      <c r="I3" s="66">
        <f t="shared" si="7"/>
        <v>0</v>
      </c>
      <c r="J3" s="66">
        <f t="shared" si="8"/>
        <v>0</v>
      </c>
      <c r="K3" s="67"/>
      <c r="L3" s="67"/>
      <c r="M3" s="67"/>
      <c r="N3" s="67"/>
      <c r="O3" s="67">
        <v>0</v>
      </c>
      <c r="P3" s="67">
        <v>11500</v>
      </c>
      <c r="Q3" s="67">
        <f t="shared" si="9"/>
        <v>9583.3333333333339</v>
      </c>
      <c r="R3" s="68">
        <v>380000000</v>
      </c>
      <c r="S3" s="2"/>
    </row>
    <row r="4" spans="1:19" x14ac:dyDescent="0.25">
      <c r="A4" s="4">
        <v>3</v>
      </c>
      <c r="B4" s="4">
        <f t="shared" si="0"/>
        <v>1911</v>
      </c>
      <c r="C4" s="4">
        <f t="shared" si="1"/>
        <v>2293.1999999999998</v>
      </c>
      <c r="D4" s="4">
        <f t="shared" si="2"/>
        <v>2751.8399999999997</v>
      </c>
      <c r="E4" s="5">
        <f t="shared" si="3"/>
        <v>100000000</v>
      </c>
      <c r="F4" s="4">
        <f t="shared" si="4"/>
        <v>52329</v>
      </c>
      <c r="G4" s="4">
        <f t="shared" si="5"/>
        <v>43607</v>
      </c>
      <c r="H4" s="4">
        <f t="shared" si="6"/>
        <v>36339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0">O4/1.2</f>
        <v>0</v>
      </c>
      <c r="Q4">
        <v>1911</v>
      </c>
      <c r="R4" s="2">
        <v>100000000</v>
      </c>
      <c r="S4" s="2"/>
    </row>
    <row r="5" spans="1:19" x14ac:dyDescent="0.25">
      <c r="A5" s="4">
        <v>4</v>
      </c>
      <c r="B5" s="4">
        <f t="shared" si="0"/>
        <v>3200</v>
      </c>
      <c r="C5" s="4">
        <f t="shared" si="1"/>
        <v>3840</v>
      </c>
      <c r="D5" s="4">
        <f t="shared" si="2"/>
        <v>4608</v>
      </c>
      <c r="E5" s="5">
        <f t="shared" si="3"/>
        <v>119000000</v>
      </c>
      <c r="F5" s="4">
        <f t="shared" si="4"/>
        <v>37188</v>
      </c>
      <c r="G5" s="4">
        <f t="shared" si="5"/>
        <v>30990</v>
      </c>
      <c r="H5" s="4">
        <f t="shared" si="6"/>
        <v>25825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3200</v>
      </c>
      <c r="R5" s="2">
        <v>119000000</v>
      </c>
      <c r="S5" s="2"/>
    </row>
    <row r="6" spans="1:19" x14ac:dyDescent="0.25">
      <c r="A6" s="4">
        <v>5</v>
      </c>
      <c r="B6" s="4">
        <f t="shared" si="0"/>
        <v>1911</v>
      </c>
      <c r="C6" s="4">
        <f t="shared" si="1"/>
        <v>2293.1999999999998</v>
      </c>
      <c r="D6" s="4">
        <f t="shared" si="2"/>
        <v>2751.8399999999997</v>
      </c>
      <c r="E6" s="5">
        <f t="shared" si="3"/>
        <v>80000000</v>
      </c>
      <c r="F6" s="66">
        <f t="shared" si="4"/>
        <v>41863</v>
      </c>
      <c r="G6" s="66">
        <f t="shared" si="5"/>
        <v>34886</v>
      </c>
      <c r="H6" s="66">
        <f t="shared" si="6"/>
        <v>29071</v>
      </c>
      <c r="I6" s="66">
        <f t="shared" si="7"/>
        <v>0</v>
      </c>
      <c r="J6" s="66">
        <f t="shared" si="8"/>
        <v>0</v>
      </c>
      <c r="K6" s="67"/>
      <c r="L6" s="67"/>
      <c r="M6" s="67"/>
      <c r="N6" s="67"/>
      <c r="O6" s="67">
        <v>0</v>
      </c>
      <c r="P6" s="67">
        <f t="shared" si="10"/>
        <v>0</v>
      </c>
      <c r="Q6" s="67">
        <v>1911</v>
      </c>
      <c r="R6" s="68">
        <v>80000000</v>
      </c>
      <c r="S6" s="2"/>
    </row>
    <row r="7" spans="1:19" x14ac:dyDescent="0.25">
      <c r="A7" s="4">
        <v>6</v>
      </c>
      <c r="B7" s="4">
        <f t="shared" si="0"/>
        <v>4200</v>
      </c>
      <c r="C7" s="4">
        <f t="shared" si="1"/>
        <v>5040</v>
      </c>
      <c r="D7" s="4">
        <f t="shared" si="2"/>
        <v>6048</v>
      </c>
      <c r="E7" s="5">
        <f t="shared" si="3"/>
        <v>147000000</v>
      </c>
      <c r="F7" s="4">
        <f t="shared" si="4"/>
        <v>35000</v>
      </c>
      <c r="G7" s="4">
        <f t="shared" si="5"/>
        <v>29167</v>
      </c>
      <c r="H7" s="4">
        <f t="shared" si="6"/>
        <v>24306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v>4200</v>
      </c>
      <c r="R7" s="2">
        <v>147000000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62"/>
    </row>
    <row r="28" spans="1:19" s="9" customFormat="1" x14ac:dyDescent="0.25">
      <c r="C28" s="60" t="s">
        <v>74</v>
      </c>
      <c r="D28" s="60"/>
      <c r="F28" s="45" t="s">
        <v>83</v>
      </c>
      <c r="G28" s="45">
        <v>4006</v>
      </c>
    </row>
    <row r="29" spans="1:19" s="9" customFormat="1" x14ac:dyDescent="0.25">
      <c r="C29" s="60" t="s">
        <v>1</v>
      </c>
      <c r="D29" s="60"/>
      <c r="F29" s="45" t="s">
        <v>71</v>
      </c>
      <c r="G29" s="45">
        <v>4807</v>
      </c>
      <c r="H29" s="9">
        <f>G29/G28</f>
        <v>1.1999500748876686</v>
      </c>
    </row>
    <row r="30" spans="1:19" s="9" customFormat="1" x14ac:dyDescent="0.25">
      <c r="F30" s="45" t="s">
        <v>72</v>
      </c>
      <c r="G30" s="45"/>
    </row>
    <row r="31" spans="1:19" s="9" customFormat="1" x14ac:dyDescent="0.25">
      <c r="C31" s="63"/>
      <c r="D31" s="63"/>
      <c r="F31" s="63" t="s">
        <v>73</v>
      </c>
      <c r="G31" s="63">
        <f>G29*G30</f>
        <v>0</v>
      </c>
      <c r="H31" s="9" t="e">
        <f>G31/D29</f>
        <v>#DIV/0!</v>
      </c>
    </row>
    <row r="32" spans="1:19" s="9" customFormat="1" x14ac:dyDescent="0.25">
      <c r="C32" s="63"/>
      <c r="D32" s="63"/>
      <c r="F32" s="63" t="s">
        <v>24</v>
      </c>
      <c r="G32" s="63">
        <f>G31*90%</f>
        <v>0</v>
      </c>
    </row>
    <row r="33" spans="3:15" s="9" customFormat="1" x14ac:dyDescent="0.25">
      <c r="C33" s="63"/>
      <c r="D33" s="63"/>
      <c r="F33" s="70" t="s">
        <v>25</v>
      </c>
      <c r="G33" s="70">
        <f>G31*80%</f>
        <v>0</v>
      </c>
    </row>
    <row r="34" spans="3:15" s="9" customFormat="1" x14ac:dyDescent="0.25">
      <c r="C34" s="63"/>
      <c r="D34" s="69"/>
      <c r="E34" s="72" t="s">
        <v>86</v>
      </c>
      <c r="F34" s="72" t="s">
        <v>87</v>
      </c>
      <c r="G34" s="72" t="s">
        <v>84</v>
      </c>
      <c r="H34" s="72" t="s">
        <v>88</v>
      </c>
      <c r="I34" s="72" t="s">
        <v>89</v>
      </c>
      <c r="J34" s="72" t="s">
        <v>90</v>
      </c>
      <c r="K34" s="72"/>
      <c r="L34" s="72"/>
      <c r="M34" s="72"/>
      <c r="N34" s="72" t="s">
        <v>91</v>
      </c>
    </row>
    <row r="35" spans="3:15" s="9" customFormat="1" x14ac:dyDescent="0.25">
      <c r="C35" s="63"/>
      <c r="D35" s="69"/>
      <c r="E35" s="71">
        <v>201</v>
      </c>
      <c r="F35" s="71">
        <v>6071</v>
      </c>
      <c r="G35" s="71">
        <v>7288</v>
      </c>
      <c r="H35" s="71">
        <v>39000</v>
      </c>
      <c r="I35" s="71">
        <f>F35*H35</f>
        <v>236769000</v>
      </c>
      <c r="J35" s="71">
        <f>I35*0.9</f>
        <v>213092100</v>
      </c>
      <c r="K35" s="71"/>
      <c r="L35" s="71"/>
      <c r="M35" s="71"/>
      <c r="N35" s="71">
        <f>I35*0.8</f>
        <v>189415200</v>
      </c>
    </row>
    <row r="36" spans="3:15" s="9" customFormat="1" x14ac:dyDescent="0.25">
      <c r="E36" s="71">
        <v>202</v>
      </c>
      <c r="F36" s="71">
        <v>3590</v>
      </c>
      <c r="G36" s="71">
        <v>4310</v>
      </c>
      <c r="H36" s="71">
        <v>39000</v>
      </c>
      <c r="I36" s="71">
        <f t="shared" ref="I36:I37" si="48">F36*H36</f>
        <v>140010000</v>
      </c>
      <c r="J36" s="71">
        <f t="shared" ref="J36:J38" si="49">I36*0.9</f>
        <v>126009000</v>
      </c>
      <c r="K36" s="71"/>
      <c r="L36" s="71"/>
      <c r="M36" s="71"/>
      <c r="N36" s="71">
        <f t="shared" ref="N36:N38" si="50">I36*0.8</f>
        <v>112008000</v>
      </c>
    </row>
    <row r="37" spans="3:15" s="9" customFormat="1" x14ac:dyDescent="0.25">
      <c r="E37" s="71">
        <v>203</v>
      </c>
      <c r="F37" s="71">
        <v>4006</v>
      </c>
      <c r="G37" s="71">
        <v>4809</v>
      </c>
      <c r="H37" s="71">
        <v>39000</v>
      </c>
      <c r="I37" s="71">
        <f t="shared" si="48"/>
        <v>156234000</v>
      </c>
      <c r="J37" s="71">
        <f t="shared" si="49"/>
        <v>140610600</v>
      </c>
      <c r="K37" s="71"/>
      <c r="L37" s="71"/>
      <c r="M37" s="71"/>
      <c r="N37" s="71">
        <f t="shared" si="50"/>
        <v>124987200</v>
      </c>
      <c r="O37" s="9">
        <v>1200000</v>
      </c>
    </row>
    <row r="38" spans="3:15" s="9" customFormat="1" x14ac:dyDescent="0.25">
      <c r="E38" s="63" t="s">
        <v>93</v>
      </c>
      <c r="F38" s="63">
        <f>SUM(F35:F37)</f>
        <v>13667</v>
      </c>
      <c r="G38" s="63">
        <f>SUM(G35:G37)</f>
        <v>16407</v>
      </c>
      <c r="H38" s="63" t="s">
        <v>92</v>
      </c>
      <c r="I38" s="63">
        <f>SUM(I35:I37)</f>
        <v>533013000</v>
      </c>
      <c r="J38" s="63">
        <f t="shared" si="49"/>
        <v>479711700</v>
      </c>
      <c r="K38" s="63"/>
      <c r="L38" s="63"/>
      <c r="M38" s="63"/>
      <c r="N38" s="63">
        <f t="shared" si="50"/>
        <v>426410400</v>
      </c>
      <c r="O38" s="9">
        <f>O37*12</f>
        <v>14400000</v>
      </c>
    </row>
    <row r="39" spans="3:15" s="9" customFormat="1" x14ac:dyDescent="0.25">
      <c r="O39" s="9">
        <f>O38/6.7%</f>
        <v>214925373.13432834</v>
      </c>
    </row>
    <row r="40" spans="3:15" s="9" customFormat="1" x14ac:dyDescent="0.25">
      <c r="O40" s="9">
        <f>O39/F37</f>
        <v>53650.866983107422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>
      <selection activeCell="X28" sqref="X28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2025-02-04T04:55:52Z</dcterms:modified>
</cp:coreProperties>
</file>