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65" tabRatio="932" activeTab="7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Sheet3" sheetId="39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23"/>
  <c r="G23"/>
  <c r="G10"/>
  <c r="G11" s="1"/>
  <c r="G8"/>
  <c r="G6"/>
  <c r="G12" s="1"/>
  <c r="G13" s="1"/>
  <c r="G5"/>
  <c r="G14" s="1"/>
  <c r="G19" l="1"/>
  <c r="G21" l="1"/>
  <c r="G25"/>
  <c r="G20"/>
  <c r="F20" s="1"/>
  <c r="C19" l="1"/>
  <c r="E29" i="39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4"/>
  <c r="B33"/>
  <c r="B32"/>
  <c r="K27" i="38"/>
  <c r="P7" i="4"/>
  <c r="Q7" s="1"/>
  <c r="B7" s="1"/>
  <c r="J7"/>
  <c r="I7"/>
  <c r="E7"/>
  <c r="A7"/>
  <c r="P6"/>
  <c r="Q6" s="1"/>
  <c r="B6" s="1"/>
  <c r="J6"/>
  <c r="I6"/>
  <c r="E6"/>
  <c r="A6"/>
  <c r="P5"/>
  <c r="Q5" s="1"/>
  <c r="B5" s="1"/>
  <c r="J5"/>
  <c r="I5"/>
  <c r="E5"/>
  <c r="A5"/>
  <c r="P4"/>
  <c r="Q4" s="1"/>
  <c r="B4" s="1"/>
  <c r="J4"/>
  <c r="I4"/>
  <c r="E4"/>
  <c r="A4"/>
  <c r="P3"/>
  <c r="Q3" s="1"/>
  <c r="B3" s="1"/>
  <c r="J3"/>
  <c r="I3"/>
  <c r="E3"/>
  <c r="A3"/>
  <c r="Q2"/>
  <c r="B2" s="1"/>
  <c r="J2"/>
  <c r="I2"/>
  <c r="E2"/>
  <c r="A2"/>
  <c r="K26" i="38"/>
  <c r="D17" i="25"/>
  <c r="K21" i="38"/>
  <c r="K25"/>
  <c r="G30" i="39" l="1"/>
  <c r="F4" i="4"/>
  <c r="C4"/>
  <c r="F3"/>
  <c r="C3"/>
  <c r="F7"/>
  <c r="C7"/>
  <c r="F2"/>
  <c r="C2"/>
  <c r="F6"/>
  <c r="C6"/>
  <c r="F5"/>
  <c r="C5"/>
  <c r="Q13"/>
  <c r="B13" s="1"/>
  <c r="C13" s="1"/>
  <c r="D13" s="1"/>
  <c r="P13"/>
  <c r="J13"/>
  <c r="I13"/>
  <c r="E13"/>
  <c r="F13" s="1"/>
  <c r="A13"/>
  <c r="Q12"/>
  <c r="B12" s="1"/>
  <c r="C12" s="1"/>
  <c r="D12" s="1"/>
  <c r="P12"/>
  <c r="J12"/>
  <c r="I12"/>
  <c r="E12"/>
  <c r="F12" s="1"/>
  <c r="A12"/>
  <c r="Q11"/>
  <c r="B11" s="1"/>
  <c r="C11" s="1"/>
  <c r="D11" s="1"/>
  <c r="P11"/>
  <c r="J11"/>
  <c r="I11"/>
  <c r="E11"/>
  <c r="F11" s="1"/>
  <c r="A11"/>
  <c r="Q10"/>
  <c r="B10" s="1"/>
  <c r="C10" s="1"/>
  <c r="D10" s="1"/>
  <c r="P10"/>
  <c r="J10"/>
  <c r="I10"/>
  <c r="E10"/>
  <c r="F10" s="1"/>
  <c r="A10"/>
  <c r="Q9"/>
  <c r="B9" s="1"/>
  <c r="C9" s="1"/>
  <c r="D9" s="1"/>
  <c r="P9"/>
  <c r="J9"/>
  <c r="I9"/>
  <c r="E9"/>
  <c r="F9" s="1"/>
  <c r="A9"/>
  <c r="Q8"/>
  <c r="B8" s="1"/>
  <c r="C8" s="1"/>
  <c r="D8" s="1"/>
  <c r="P8"/>
  <c r="J8"/>
  <c r="I8"/>
  <c r="E8"/>
  <c r="F8" s="1"/>
  <c r="A8"/>
  <c r="D5" l="1"/>
  <c r="H5" s="1"/>
  <c r="G5"/>
  <c r="D2"/>
  <c r="H2" s="1"/>
  <c r="G2"/>
  <c r="G3"/>
  <c r="D3"/>
  <c r="H3" s="1"/>
  <c r="G6"/>
  <c r="D6"/>
  <c r="H6" s="1"/>
  <c r="D7"/>
  <c r="H7" s="1"/>
  <c r="G7"/>
  <c r="D4"/>
  <c r="H4" s="1"/>
  <c r="G4"/>
  <c r="H8"/>
  <c r="H9"/>
  <c r="H10"/>
  <c r="H11"/>
  <c r="H12"/>
  <c r="H13"/>
  <c r="G8"/>
  <c r="G9"/>
  <c r="G10"/>
  <c r="G11"/>
  <c r="G12"/>
  <c r="G13"/>
  <c r="K20" i="38"/>
  <c r="K22"/>
  <c r="K28" s="1"/>
  <c r="K23"/>
  <c r="K24"/>
  <c r="K19"/>
  <c r="K13"/>
  <c r="K11"/>
  <c r="K12"/>
  <c r="K6"/>
  <c r="K7"/>
  <c r="K8"/>
  <c r="K9"/>
  <c r="K10"/>
  <c r="K5"/>
  <c r="P18" i="4"/>
  <c r="Q18" s="1"/>
  <c r="Q17"/>
  <c r="P17"/>
  <c r="P16"/>
  <c r="Q16" s="1"/>
  <c r="Q15"/>
  <c r="P15"/>
  <c r="P14"/>
  <c r="Q14" s="1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H32" l="1"/>
  <c r="I31"/>
  <c r="I2" i="24"/>
  <c r="G34" i="4"/>
  <c r="H15"/>
  <c r="H14"/>
  <c r="F14"/>
  <c r="F15"/>
  <c r="G14"/>
  <c r="G15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20" l="1"/>
  <c r="B20" s="1"/>
  <c r="C25"/>
  <c r="C21"/>
  <c r="J19" i="4" l="1"/>
  <c r="I19"/>
  <c r="E19"/>
  <c r="A19"/>
  <c r="J18"/>
  <c r="I18"/>
  <c r="E18"/>
  <c r="A18"/>
  <c r="J17"/>
  <c r="I17"/>
  <c r="E17"/>
  <c r="A17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 l="1"/>
  <c r="H16" s="1"/>
</calcChain>
</file>

<file path=xl/sharedStrings.xml><?xml version="1.0" encoding="utf-8"?>
<sst xmlns="http://schemas.openxmlformats.org/spreadsheetml/2006/main" count="179" uniqueCount="118">
  <si>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</si>
  <si>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</si>
  <si>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</si>
  <si>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</si>
  <si>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</si>
  <si>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</si>
  <si>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</si>
  <si>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</si>
  <si>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</si>
  <si>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</si>
  <si>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</si>
  <si>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</si>
  <si>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</si>
  <si>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</si>
  <si>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</si>
  <si>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</si>
  <si>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</si>
  <si>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</si>
  <si>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</si>
  <si>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</si>
  <si>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</si>
  <si>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</si>
  <si>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</si>
  <si>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</si>
  <si>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</si>
  <si>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</si>
  <si>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</si>
  <si>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</si>
  <si>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</si>
  <si>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</si>
  <si>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</si>
  <si>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</si>
  <si>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</si>
  <si>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</si>
  <si>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</si>
  <si>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</si>
  <si>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</si>
  <si>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</si>
  <si>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</si>
  <si>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</si>
  <si>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</si>
  <si>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</si>
  <si>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</si>
  <si>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</si>
  <si>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</si>
  <si>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</si>
  <si>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</si>
  <si>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</si>
  <si>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</si>
  <si>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</si>
  <si>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</si>
  <si>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</si>
  <si>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</si>
  <si>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</si>
  <si>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</si>
  <si>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</si>
  <si>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</si>
  <si>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</si>
  <si>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</si>
  <si>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</si>
  <si>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</si>
  <si>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</si>
  <si>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</si>
  <si>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</si>
  <si>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</si>
  <si>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</si>
  <si>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</si>
  <si>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</si>
  <si>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</si>
  <si>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</si>
  <si>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</si>
  <si>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</si>
  <si>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</si>
  <si>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</si>
  <si>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</si>
  <si>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</si>
  <si>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</si>
  <si>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</si>
  <si>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</si>
  <si>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</si>
  <si>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</si>
  <si>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</si>
  <si>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</si>
  <si>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</si>
  <si>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</si>
  <si>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</si>
  <si>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</si>
  <si>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</si>
  <si>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</si>
  <si>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</si>
  <si>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</si>
  <si>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</si>
  <si>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</si>
  <si>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</si>
  <si>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</si>
  <si>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</si>
  <si>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</si>
  <si>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</si>
  <si>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</si>
  <si>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</si>
  <si>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As per Approved plan</t>
  </si>
  <si>
    <t>Second Floor</t>
  </si>
  <si>
    <t>Hall</t>
  </si>
  <si>
    <t>Kitchen</t>
  </si>
  <si>
    <t>Bed</t>
  </si>
  <si>
    <t>Toilet</t>
  </si>
  <si>
    <t>Pa</t>
  </si>
  <si>
    <t>rate on BA</t>
  </si>
  <si>
    <t>BA</t>
  </si>
  <si>
    <t>Office No</t>
  </si>
  <si>
    <t>Built Up Area</t>
  </si>
  <si>
    <t>sq. M</t>
  </si>
  <si>
    <t>Sq.ft</t>
  </si>
  <si>
    <t>Rate in Sq.ft</t>
  </si>
  <si>
    <t xml:space="preserve">Final FMV </t>
  </si>
  <si>
    <t>29,79,51,500.00</t>
  </si>
  <si>
    <t>26,81,56,350.00</t>
  </si>
  <si>
    <t xml:space="preserve">    25,32,58,755.00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</si>
</sst>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64" fontId="7" fillId="2" borderId="0" xfId="0" applyNumberFormat="1" applyFont="1" applyFill="1"/>
    <xf numFmtId="43" fontId="0" fillId="2" borderId="0" xfId="0" applyNumberFormat="1" applyFill="1"/>
    <xf numFmtId="0" fontId="17" fillId="0" borderId="29" xfId="0" applyFont="1" applyBorder="1" applyAlignment="1">
      <alignment horizontal="right" vertical="top" wrapText="1"/>
    </xf>
    <xf numFmtId="0" fontId="17" fillId="0" borderId="30" xfId="0" applyFont="1" applyBorder="1" applyAlignment="1">
      <alignment horizontal="right" vertical="top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21.14062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4"/>
      <c r="H1" s="75"/>
      <c r="I1" s="73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85435</v>
      </c>
      <c r="F2" s="71"/>
      <c r="G2" s="114" t="s">
        <v>77</v>
      </c>
      <c r="H2" s="115"/>
      <c r="I2" s="73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83400</v>
      </c>
      <c r="D3" s="40"/>
      <c r="E3" s="40"/>
      <c r="F3" s="40"/>
      <c r="G3" s="76" t="s">
        <v>78</v>
      </c>
      <c r="H3" s="77" t="s">
        <v>79</v>
      </c>
      <c r="I3" s="78"/>
      <c r="J3" s="71"/>
      <c r="K3" s="79" t="s">
        <v>80</v>
      </c>
      <c r="L3" s="80"/>
      <c r="M3" s="71"/>
      <c r="N3" s="81" t="s">
        <v>81</v>
      </c>
      <c r="O3" s="82"/>
      <c r="P3" s="82"/>
      <c r="Q3" s="83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4">
        <v>1</v>
      </c>
      <c r="H4" s="85">
        <v>0</v>
      </c>
      <c r="I4" s="86">
        <v>100</v>
      </c>
      <c r="J4" s="71"/>
      <c r="K4" s="87" t="s">
        <v>39</v>
      </c>
      <c r="L4" s="88" t="s">
        <v>40</v>
      </c>
      <c r="M4" s="71"/>
      <c r="N4" s="76" t="s">
        <v>78</v>
      </c>
      <c r="O4" s="89" t="s">
        <v>79</v>
      </c>
      <c r="P4" s="90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83400</v>
      </c>
      <c r="D5" s="56" t="s">
        <v>61</v>
      </c>
      <c r="E5" s="57">
        <f>ROUND(C5/10.764,0)</f>
        <v>7748</v>
      </c>
      <c r="F5" s="56" t="s">
        <v>62</v>
      </c>
      <c r="G5" s="84">
        <v>2</v>
      </c>
      <c r="H5" s="85">
        <v>0</v>
      </c>
      <c r="I5" s="86">
        <v>100</v>
      </c>
      <c r="J5" s="71"/>
      <c r="K5" s="86">
        <v>2554.8123374210331</v>
      </c>
      <c r="L5" s="91">
        <v>2248.2348569305091</v>
      </c>
      <c r="M5" s="71"/>
      <c r="N5" s="84">
        <v>1</v>
      </c>
      <c r="O5" s="92">
        <v>0</v>
      </c>
      <c r="P5" s="86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54100</v>
      </c>
      <c r="D6" s="40"/>
      <c r="E6" s="40"/>
      <c r="F6" s="40"/>
      <c r="G6" s="84">
        <v>3</v>
      </c>
      <c r="H6" s="85">
        <v>5</v>
      </c>
      <c r="I6" s="86">
        <v>95</v>
      </c>
      <c r="J6" s="71"/>
      <c r="K6" s="93" t="s">
        <v>2</v>
      </c>
      <c r="L6" s="94" t="s">
        <v>42</v>
      </c>
      <c r="M6" s="71"/>
      <c r="N6" s="84">
        <v>2</v>
      </c>
      <c r="O6" s="92">
        <v>0</v>
      </c>
      <c r="P6" s="86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29300</v>
      </c>
      <c r="D7" s="40"/>
      <c r="E7" s="40"/>
      <c r="F7" s="40"/>
      <c r="G7" s="84">
        <v>4</v>
      </c>
      <c r="H7" s="85">
        <v>5</v>
      </c>
      <c r="I7" s="95">
        <v>95</v>
      </c>
      <c r="J7" s="71"/>
      <c r="K7" s="86" t="s">
        <v>48</v>
      </c>
      <c r="L7" s="91" t="s">
        <v>49</v>
      </c>
      <c r="M7" s="71"/>
      <c r="N7" s="84">
        <v>3</v>
      </c>
      <c r="O7" s="92">
        <v>5</v>
      </c>
      <c r="P7" s="86">
        <v>95</v>
      </c>
      <c r="Q7" s="71"/>
      <c r="R7" s="71"/>
      <c r="S7" s="71"/>
    </row>
    <row r="8" spans="1:19" ht="15.75" thickBot="1">
      <c r="A8" s="71"/>
      <c r="B8" s="40" t="s">
        <v>85</v>
      </c>
      <c r="C8" s="96">
        <v>0</v>
      </c>
      <c r="D8" s="97">
        <f>1-C8</f>
        <v>1</v>
      </c>
      <c r="E8" s="40"/>
      <c r="F8" s="40"/>
      <c r="G8" s="84">
        <v>5</v>
      </c>
      <c r="H8" s="85">
        <v>5</v>
      </c>
      <c r="I8" s="95">
        <v>95</v>
      </c>
      <c r="J8" s="71"/>
      <c r="K8" s="86"/>
      <c r="L8" s="91"/>
      <c r="M8" s="71"/>
      <c r="N8" s="84">
        <v>4</v>
      </c>
      <c r="O8" s="92">
        <v>5</v>
      </c>
      <c r="P8" s="86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29300</v>
      </c>
      <c r="E9" s="40"/>
      <c r="F9" s="40"/>
      <c r="G9" s="84">
        <v>6</v>
      </c>
      <c r="H9" s="85">
        <v>6</v>
      </c>
      <c r="I9" s="95">
        <v>94</v>
      </c>
      <c r="J9" s="71"/>
      <c r="K9" s="98" t="s">
        <v>46</v>
      </c>
      <c r="L9" s="99">
        <v>0.05</v>
      </c>
      <c r="M9" s="71"/>
      <c r="N9" s="84">
        <v>5</v>
      </c>
      <c r="O9" s="92">
        <v>5</v>
      </c>
      <c r="P9" s="86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83400</v>
      </c>
      <c r="D10" s="56" t="s">
        <v>61</v>
      </c>
      <c r="E10" s="57">
        <f>ROUND(C10/10.764,0)</f>
        <v>7748</v>
      </c>
      <c r="F10" s="56" t="s">
        <v>62</v>
      </c>
      <c r="G10" s="84">
        <v>7</v>
      </c>
      <c r="H10" s="85">
        <v>7</v>
      </c>
      <c r="I10" s="95">
        <v>93</v>
      </c>
      <c r="J10" s="71"/>
      <c r="K10" s="100" t="s">
        <v>52</v>
      </c>
      <c r="L10" s="99">
        <v>0.1</v>
      </c>
      <c r="M10" s="71"/>
      <c r="N10" s="84">
        <v>6</v>
      </c>
      <c r="O10" s="92">
        <v>6.5</v>
      </c>
      <c r="P10" s="86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4">
        <v>8</v>
      </c>
      <c r="H11" s="85">
        <v>8</v>
      </c>
      <c r="I11" s="95">
        <v>92</v>
      </c>
      <c r="J11" s="71"/>
      <c r="K11" s="86" t="s">
        <v>54</v>
      </c>
      <c r="L11" s="99">
        <v>0.15</v>
      </c>
      <c r="M11" s="71"/>
      <c r="N11" s="84">
        <v>7</v>
      </c>
      <c r="O11" s="92">
        <v>8</v>
      </c>
      <c r="P11" s="86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2025</v>
      </c>
      <c r="D12" s="71"/>
      <c r="E12" s="60"/>
      <c r="F12" s="71"/>
      <c r="G12" s="84">
        <v>9</v>
      </c>
      <c r="H12" s="85">
        <v>9</v>
      </c>
      <c r="I12" s="95">
        <v>91</v>
      </c>
      <c r="J12" s="71"/>
      <c r="K12" s="101" t="s">
        <v>56</v>
      </c>
      <c r="L12" s="102">
        <v>0.2</v>
      </c>
      <c r="M12" s="71"/>
      <c r="N12" s="84">
        <v>8</v>
      </c>
      <c r="O12" s="92">
        <v>9.5</v>
      </c>
      <c r="P12" s="86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4">
        <v>10</v>
      </c>
      <c r="H13" s="85">
        <v>10</v>
      </c>
      <c r="I13" s="95">
        <v>90</v>
      </c>
      <c r="J13" s="71"/>
      <c r="K13" s="103"/>
      <c r="L13" s="104"/>
      <c r="M13" s="71"/>
      <c r="N13" s="84">
        <v>9</v>
      </c>
      <c r="O13" s="92">
        <v>11</v>
      </c>
      <c r="P13" s="86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4">
        <v>11</v>
      </c>
      <c r="H14" s="85">
        <v>11</v>
      </c>
      <c r="I14" s="95">
        <v>89</v>
      </c>
      <c r="J14" s="71"/>
      <c r="K14" s="105"/>
      <c r="L14" s="106"/>
      <c r="M14" s="71"/>
      <c r="N14" s="84">
        <v>10</v>
      </c>
      <c r="O14" s="92">
        <v>12.5</v>
      </c>
      <c r="P14" s="86">
        <f t="shared" si="0"/>
        <v>87.5</v>
      </c>
      <c r="Q14" s="71"/>
      <c r="R14" s="71"/>
      <c r="S14" s="71"/>
    </row>
    <row r="15" spans="1:19" ht="17.25" thickBot="1">
      <c r="A15" s="71"/>
      <c r="B15" s="107" t="s">
        <v>88</v>
      </c>
      <c r="C15" s="46">
        <f>60-C14</f>
        <v>59</v>
      </c>
      <c r="D15" s="71"/>
      <c r="E15" s="71"/>
      <c r="F15" s="71"/>
      <c r="G15" s="84">
        <v>12</v>
      </c>
      <c r="H15" s="85">
        <v>12</v>
      </c>
      <c r="I15" s="95">
        <v>88</v>
      </c>
      <c r="J15" s="71"/>
      <c r="K15" s="71"/>
      <c r="L15" s="71"/>
      <c r="M15" s="71"/>
      <c r="N15" s="84">
        <v>11</v>
      </c>
      <c r="O15" s="92">
        <v>14</v>
      </c>
      <c r="P15" s="86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25715</v>
      </c>
      <c r="D16" s="71"/>
      <c r="E16" s="60"/>
      <c r="F16" s="71"/>
      <c r="G16" s="84">
        <v>13</v>
      </c>
      <c r="H16" s="85">
        <v>13</v>
      </c>
      <c r="I16" s="95">
        <v>87</v>
      </c>
      <c r="J16" s="60"/>
      <c r="K16" s="71"/>
      <c r="L16" s="71"/>
      <c r="M16" s="71"/>
      <c r="N16" s="84">
        <v>12</v>
      </c>
      <c r="O16" s="92">
        <v>15.5</v>
      </c>
      <c r="P16" s="86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199239820</v>
      </c>
      <c r="D17" s="71">
        <f>C16*2000</f>
        <v>51430000</v>
      </c>
      <c r="E17" s="71"/>
      <c r="F17" s="71"/>
      <c r="G17" s="84">
        <v>14</v>
      </c>
      <c r="H17" s="85">
        <v>14</v>
      </c>
      <c r="I17" s="95">
        <v>86</v>
      </c>
      <c r="J17" s="71"/>
      <c r="K17" s="60"/>
      <c r="L17" s="60"/>
      <c r="M17" s="71"/>
      <c r="N17" s="84">
        <v>13</v>
      </c>
      <c r="O17" s="92">
        <v>17</v>
      </c>
      <c r="P17" s="86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4">
        <v>15</v>
      </c>
      <c r="H18" s="85">
        <v>15</v>
      </c>
      <c r="I18" s="95">
        <v>85</v>
      </c>
      <c r="J18" s="60"/>
      <c r="K18" s="71"/>
      <c r="L18" s="60"/>
      <c r="M18" s="71"/>
      <c r="N18" s="84">
        <v>14</v>
      </c>
      <c r="O18" s="92">
        <v>18.5</v>
      </c>
      <c r="P18" s="86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4">
        <v>16</v>
      </c>
      <c r="H19" s="85">
        <v>16</v>
      </c>
      <c r="I19" s="95">
        <v>84</v>
      </c>
      <c r="J19" s="71"/>
      <c r="K19" s="71"/>
      <c r="L19" s="71"/>
      <c r="M19" s="71"/>
      <c r="N19" s="84">
        <v>15</v>
      </c>
      <c r="O19" s="92">
        <v>20</v>
      </c>
      <c r="P19" s="86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4">
        <v>17</v>
      </c>
      <c r="H20" s="85">
        <v>17</v>
      </c>
      <c r="I20" s="95">
        <v>83</v>
      </c>
      <c r="J20" s="71"/>
      <c r="K20" s="71"/>
      <c r="L20" s="71"/>
      <c r="M20" s="71"/>
      <c r="N20" s="84">
        <v>16</v>
      </c>
      <c r="O20" s="92">
        <v>21.5</v>
      </c>
      <c r="P20" s="86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4">
        <v>18</v>
      </c>
      <c r="H21" s="85">
        <v>18</v>
      </c>
      <c r="I21" s="95">
        <v>82</v>
      </c>
      <c r="J21" s="71"/>
      <c r="K21" s="71"/>
      <c r="L21" s="71"/>
      <c r="M21" s="71"/>
      <c r="N21" s="84">
        <v>17</v>
      </c>
      <c r="O21" s="92">
        <v>23</v>
      </c>
      <c r="P21" s="86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4">
        <v>19</v>
      </c>
      <c r="H22" s="85">
        <v>19</v>
      </c>
      <c r="I22" s="95">
        <v>81</v>
      </c>
      <c r="J22" s="71"/>
      <c r="K22" s="71"/>
      <c r="L22" s="71"/>
      <c r="M22" s="71"/>
      <c r="N22" s="84">
        <v>18</v>
      </c>
      <c r="O22" s="92">
        <v>24.5</v>
      </c>
      <c r="P22" s="86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4">
        <v>20</v>
      </c>
      <c r="H23" s="85">
        <v>20</v>
      </c>
      <c r="I23" s="95">
        <v>80</v>
      </c>
      <c r="J23" s="71"/>
      <c r="K23" s="71"/>
      <c r="L23" s="71"/>
      <c r="M23" s="71"/>
      <c r="N23" s="84">
        <v>19</v>
      </c>
      <c r="O23" s="92">
        <v>26</v>
      </c>
      <c r="P23" s="86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4">
        <v>21</v>
      </c>
      <c r="H24" s="85">
        <v>21</v>
      </c>
      <c r="I24" s="95">
        <v>79</v>
      </c>
      <c r="J24" s="71"/>
      <c r="K24" s="71"/>
      <c r="L24" s="71"/>
      <c r="M24" s="71"/>
      <c r="N24" s="84">
        <v>20</v>
      </c>
      <c r="O24" s="92">
        <v>27.5</v>
      </c>
      <c r="P24" s="86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4">
        <v>22</v>
      </c>
      <c r="H25" s="85">
        <v>22</v>
      </c>
      <c r="I25" s="95">
        <v>78</v>
      </c>
      <c r="J25" s="71"/>
      <c r="K25" s="71"/>
      <c r="L25" s="71"/>
      <c r="M25" s="71"/>
      <c r="N25" s="84">
        <v>21</v>
      </c>
      <c r="O25" s="92">
        <v>29</v>
      </c>
      <c r="P25" s="86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4">
        <v>23</v>
      </c>
      <c r="H26" s="85">
        <v>23</v>
      </c>
      <c r="I26" s="95">
        <v>77</v>
      </c>
      <c r="J26" s="71"/>
      <c r="K26" s="71"/>
      <c r="L26" s="71"/>
      <c r="M26" s="71"/>
      <c r="N26" s="84">
        <v>22</v>
      </c>
      <c r="O26" s="92">
        <v>30.5</v>
      </c>
      <c r="P26" s="86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4">
        <v>24</v>
      </c>
      <c r="H27" s="85">
        <v>24</v>
      </c>
      <c r="I27" s="95">
        <v>76</v>
      </c>
      <c r="J27" s="71"/>
      <c r="K27" s="71"/>
      <c r="L27" s="71"/>
      <c r="M27" s="71"/>
      <c r="N27" s="84">
        <v>23</v>
      </c>
      <c r="O27" s="92">
        <v>32</v>
      </c>
      <c r="P27" s="86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4">
        <v>25</v>
      </c>
      <c r="H28" s="85">
        <v>25</v>
      </c>
      <c r="I28" s="95">
        <v>75</v>
      </c>
      <c r="J28" s="71"/>
      <c r="K28" s="71"/>
      <c r="L28" s="71"/>
      <c r="M28" s="71"/>
      <c r="N28" s="84">
        <v>24</v>
      </c>
      <c r="O28" s="92">
        <v>33.5</v>
      </c>
      <c r="P28" s="86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4">
        <v>26</v>
      </c>
      <c r="H29" s="85">
        <v>26</v>
      </c>
      <c r="I29" s="95">
        <v>74</v>
      </c>
      <c r="J29" s="71"/>
      <c r="K29" s="71"/>
      <c r="L29" s="71"/>
      <c r="M29" s="71"/>
      <c r="N29" s="84">
        <v>25</v>
      </c>
      <c r="O29" s="92">
        <v>35</v>
      </c>
      <c r="P29" s="86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4">
        <v>27</v>
      </c>
      <c r="H30" s="85">
        <v>27</v>
      </c>
      <c r="I30" s="95">
        <v>73</v>
      </c>
      <c r="J30" s="71"/>
      <c r="K30" s="71"/>
      <c r="L30" s="71"/>
      <c r="M30" s="71"/>
      <c r="N30" s="84">
        <v>26</v>
      </c>
      <c r="O30" s="92">
        <v>36.5</v>
      </c>
      <c r="P30" s="86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4">
        <v>28</v>
      </c>
      <c r="H31" s="85">
        <v>28</v>
      </c>
      <c r="I31" s="95">
        <v>72</v>
      </c>
      <c r="J31" s="71"/>
      <c r="K31" s="71"/>
      <c r="L31" s="71"/>
      <c r="M31" s="71"/>
      <c r="N31" s="84">
        <v>27</v>
      </c>
      <c r="O31" s="92">
        <v>38</v>
      </c>
      <c r="P31" s="86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4">
        <v>29</v>
      </c>
      <c r="H32" s="85">
        <v>29</v>
      </c>
      <c r="I32" s="95">
        <v>71</v>
      </c>
      <c r="J32" s="71"/>
      <c r="K32" s="71"/>
      <c r="L32" s="71"/>
      <c r="M32" s="71"/>
      <c r="N32" s="84">
        <v>28</v>
      </c>
      <c r="O32" s="92">
        <v>39.5</v>
      </c>
      <c r="P32" s="86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8"/>
      <c r="E33" s="56"/>
      <c r="F33" s="71"/>
      <c r="G33" s="84">
        <v>30</v>
      </c>
      <c r="H33" s="85">
        <v>30</v>
      </c>
      <c r="I33" s="95">
        <v>70</v>
      </c>
      <c r="J33" s="71"/>
      <c r="K33" s="71"/>
      <c r="L33" s="71"/>
      <c r="M33" s="71"/>
      <c r="N33" s="84">
        <v>29</v>
      </c>
      <c r="O33" s="92">
        <v>41</v>
      </c>
      <c r="P33" s="86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4">
        <v>31</v>
      </c>
      <c r="H34" s="85">
        <v>31</v>
      </c>
      <c r="I34" s="95">
        <v>69</v>
      </c>
      <c r="J34" s="71"/>
      <c r="K34" s="71"/>
      <c r="L34" s="71"/>
      <c r="M34" s="71"/>
      <c r="N34" s="84">
        <v>30</v>
      </c>
      <c r="O34" s="92">
        <v>42.5</v>
      </c>
      <c r="P34" s="86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4">
        <v>32</v>
      </c>
      <c r="H35" s="85">
        <v>32</v>
      </c>
      <c r="I35" s="95">
        <v>68</v>
      </c>
      <c r="J35" s="71"/>
      <c r="K35" s="71"/>
      <c r="L35" s="71"/>
      <c r="M35" s="71"/>
      <c r="N35" s="84">
        <v>31</v>
      </c>
      <c r="O35" s="92">
        <v>44</v>
      </c>
      <c r="P35" s="86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4">
        <v>33</v>
      </c>
      <c r="H36" s="85">
        <v>33</v>
      </c>
      <c r="I36" s="95">
        <v>67</v>
      </c>
      <c r="J36" s="71"/>
      <c r="K36" s="71"/>
      <c r="L36" s="71"/>
      <c r="M36" s="71"/>
      <c r="N36" s="84">
        <v>32</v>
      </c>
      <c r="O36" s="92">
        <v>45.5</v>
      </c>
      <c r="P36" s="86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4">
        <v>34</v>
      </c>
      <c r="H37" s="85">
        <v>34</v>
      </c>
      <c r="I37" s="95">
        <v>66</v>
      </c>
      <c r="J37" s="71"/>
      <c r="K37" s="71"/>
      <c r="L37" s="71"/>
      <c r="M37" s="71"/>
      <c r="N37" s="84">
        <v>33</v>
      </c>
      <c r="O37" s="92">
        <v>47</v>
      </c>
      <c r="P37" s="86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4">
        <v>35</v>
      </c>
      <c r="H38" s="85">
        <v>35</v>
      </c>
      <c r="I38" s="95">
        <v>65</v>
      </c>
      <c r="J38" s="71"/>
      <c r="K38" s="71"/>
      <c r="L38" s="71"/>
      <c r="M38" s="71"/>
      <c r="N38" s="84">
        <v>34</v>
      </c>
      <c r="O38" s="92">
        <v>48.5</v>
      </c>
      <c r="P38" s="86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4">
        <v>36</v>
      </c>
      <c r="H39" s="85">
        <v>36</v>
      </c>
      <c r="I39" s="95">
        <v>64</v>
      </c>
      <c r="J39" s="71"/>
      <c r="K39" s="71"/>
      <c r="L39" s="71"/>
      <c r="M39" s="71"/>
      <c r="N39" s="84">
        <v>35</v>
      </c>
      <c r="O39" s="92">
        <v>50</v>
      </c>
      <c r="P39" s="86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4">
        <v>37</v>
      </c>
      <c r="H40" s="85">
        <v>37</v>
      </c>
      <c r="I40" s="95">
        <v>63</v>
      </c>
      <c r="J40" s="71"/>
      <c r="K40" s="71"/>
      <c r="L40" s="71"/>
      <c r="M40" s="71"/>
      <c r="N40" s="84">
        <v>36</v>
      </c>
      <c r="O40" s="92">
        <v>51.5</v>
      </c>
      <c r="P40" s="86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4">
        <v>38</v>
      </c>
      <c r="H41" s="85">
        <v>38</v>
      </c>
      <c r="I41" s="95">
        <v>62</v>
      </c>
      <c r="J41" s="71"/>
      <c r="K41" s="71"/>
      <c r="L41" s="71"/>
      <c r="M41" s="71"/>
      <c r="N41" s="84">
        <v>37</v>
      </c>
      <c r="O41" s="92">
        <v>53</v>
      </c>
      <c r="P41" s="86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4">
        <v>39</v>
      </c>
      <c r="H42" s="85">
        <v>39</v>
      </c>
      <c r="I42" s="95">
        <v>61</v>
      </c>
      <c r="J42" s="71"/>
      <c r="K42" s="71"/>
      <c r="L42" s="71"/>
      <c r="M42" s="71"/>
      <c r="N42" s="84">
        <v>38</v>
      </c>
      <c r="O42" s="92">
        <v>54.5</v>
      </c>
      <c r="P42" s="86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4">
        <v>40</v>
      </c>
      <c r="H43" s="85">
        <v>40</v>
      </c>
      <c r="I43" s="95">
        <v>60</v>
      </c>
      <c r="J43" s="71"/>
      <c r="K43" s="71"/>
      <c r="L43" s="71"/>
      <c r="M43" s="71"/>
      <c r="N43" s="84">
        <v>39</v>
      </c>
      <c r="O43" s="92">
        <v>56</v>
      </c>
      <c r="P43" s="86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4">
        <v>41</v>
      </c>
      <c r="H44" s="85">
        <v>41</v>
      </c>
      <c r="I44" s="95">
        <v>59</v>
      </c>
      <c r="J44" s="71"/>
      <c r="K44" s="71"/>
      <c r="L44" s="71"/>
      <c r="M44" s="71"/>
      <c r="N44" s="84">
        <v>40</v>
      </c>
      <c r="O44" s="92">
        <v>57.5</v>
      </c>
      <c r="P44" s="86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4">
        <v>42</v>
      </c>
      <c r="H45" s="85">
        <v>42</v>
      </c>
      <c r="I45" s="95">
        <v>58</v>
      </c>
      <c r="J45" s="71"/>
      <c r="K45" s="71"/>
      <c r="L45" s="71"/>
      <c r="M45" s="71"/>
      <c r="N45" s="84">
        <v>41</v>
      </c>
      <c r="O45" s="92">
        <v>59</v>
      </c>
      <c r="P45" s="86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4">
        <v>43</v>
      </c>
      <c r="H46" s="85">
        <v>43</v>
      </c>
      <c r="I46" s="95">
        <v>57</v>
      </c>
      <c r="J46" s="71"/>
      <c r="K46" s="71"/>
      <c r="L46" s="71"/>
      <c r="M46" s="71"/>
      <c r="N46" s="84">
        <v>42</v>
      </c>
      <c r="O46" s="92">
        <v>60.5</v>
      </c>
      <c r="P46" s="86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4">
        <v>44</v>
      </c>
      <c r="H47" s="85">
        <v>44</v>
      </c>
      <c r="I47" s="95">
        <v>56</v>
      </c>
      <c r="J47" s="71"/>
      <c r="K47" s="71"/>
      <c r="L47" s="71"/>
      <c r="M47" s="71"/>
      <c r="N47" s="84">
        <v>43</v>
      </c>
      <c r="O47" s="92">
        <v>62</v>
      </c>
      <c r="P47" s="86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4">
        <v>45</v>
      </c>
      <c r="H48" s="85">
        <v>45</v>
      </c>
      <c r="I48" s="95">
        <v>55</v>
      </c>
      <c r="J48" s="71"/>
      <c r="K48" s="71"/>
      <c r="L48" s="71"/>
      <c r="M48" s="71"/>
      <c r="N48" s="84">
        <v>44</v>
      </c>
      <c r="O48" s="92">
        <v>63.5</v>
      </c>
      <c r="P48" s="86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4">
        <v>46</v>
      </c>
      <c r="H49" s="85">
        <v>46</v>
      </c>
      <c r="I49" s="95">
        <v>54</v>
      </c>
      <c r="J49" s="71"/>
      <c r="K49" s="71"/>
      <c r="L49" s="71"/>
      <c r="M49" s="71"/>
      <c r="N49" s="84">
        <v>45</v>
      </c>
      <c r="O49" s="92">
        <v>65</v>
      </c>
      <c r="P49" s="86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4">
        <v>47</v>
      </c>
      <c r="H50" s="85">
        <v>47</v>
      </c>
      <c r="I50" s="95">
        <v>53</v>
      </c>
      <c r="J50" s="71"/>
      <c r="K50" s="71"/>
      <c r="L50" s="71"/>
      <c r="M50" s="71"/>
      <c r="N50" s="84">
        <v>46</v>
      </c>
      <c r="O50" s="92">
        <v>66.5</v>
      </c>
      <c r="P50" s="86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4">
        <v>48</v>
      </c>
      <c r="H51" s="85">
        <v>48</v>
      </c>
      <c r="I51" s="95">
        <v>52</v>
      </c>
      <c r="J51" s="71"/>
      <c r="K51" s="71"/>
      <c r="L51" s="71"/>
      <c r="M51" s="71"/>
      <c r="N51" s="84">
        <v>47</v>
      </c>
      <c r="O51" s="92">
        <v>68</v>
      </c>
      <c r="P51" s="86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4">
        <v>49</v>
      </c>
      <c r="H52" s="85">
        <v>49</v>
      </c>
      <c r="I52" s="95">
        <v>51</v>
      </c>
      <c r="J52" s="71"/>
      <c r="K52" s="71"/>
      <c r="L52" s="71"/>
      <c r="M52" s="71"/>
      <c r="N52" s="84">
        <v>48</v>
      </c>
      <c r="O52" s="92">
        <v>69.5</v>
      </c>
      <c r="P52" s="86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4">
        <v>50</v>
      </c>
      <c r="H53" s="85">
        <v>50</v>
      </c>
      <c r="I53" s="95">
        <v>50</v>
      </c>
      <c r="J53" s="71"/>
      <c r="K53" s="71"/>
      <c r="L53" s="71"/>
      <c r="M53" s="71"/>
      <c r="N53" s="84">
        <v>49</v>
      </c>
      <c r="O53" s="92">
        <v>71</v>
      </c>
      <c r="P53" s="86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4">
        <v>51</v>
      </c>
      <c r="H54" s="85">
        <v>51</v>
      </c>
      <c r="I54" s="95">
        <v>49</v>
      </c>
      <c r="J54" s="71"/>
      <c r="K54" s="71"/>
      <c r="L54" s="71"/>
      <c r="M54" s="71"/>
      <c r="N54" s="84">
        <v>50</v>
      </c>
      <c r="O54" s="92">
        <v>72.5</v>
      </c>
      <c r="P54" s="86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4">
        <v>52</v>
      </c>
      <c r="H55" s="85">
        <v>52</v>
      </c>
      <c r="I55" s="95">
        <v>48</v>
      </c>
      <c r="J55" s="71"/>
      <c r="K55" s="71"/>
      <c r="L55" s="71"/>
      <c r="M55" s="71"/>
      <c r="N55" s="84">
        <v>51</v>
      </c>
      <c r="O55" s="92">
        <v>74</v>
      </c>
      <c r="P55" s="86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4">
        <v>53</v>
      </c>
      <c r="H56" s="85">
        <v>53</v>
      </c>
      <c r="I56" s="95">
        <v>47</v>
      </c>
      <c r="J56" s="71"/>
      <c r="K56" s="71"/>
      <c r="L56" s="71"/>
      <c r="M56" s="71"/>
      <c r="N56" s="84">
        <v>52</v>
      </c>
      <c r="O56" s="92">
        <v>75.5</v>
      </c>
      <c r="P56" s="86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4">
        <v>54</v>
      </c>
      <c r="H57" s="85">
        <v>54</v>
      </c>
      <c r="I57" s="95">
        <v>46</v>
      </c>
      <c r="J57" s="71"/>
      <c r="K57" s="71"/>
      <c r="L57" s="71"/>
      <c r="M57" s="71"/>
      <c r="N57" s="84">
        <v>53</v>
      </c>
      <c r="O57" s="92">
        <v>77</v>
      </c>
      <c r="P57" s="86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4">
        <v>55</v>
      </c>
      <c r="H58" s="85">
        <v>55</v>
      </c>
      <c r="I58" s="95">
        <v>45</v>
      </c>
      <c r="J58" s="71"/>
      <c r="K58" s="71"/>
      <c r="L58" s="71"/>
      <c r="M58" s="71"/>
      <c r="N58" s="84">
        <v>54</v>
      </c>
      <c r="O58" s="92">
        <v>78.5</v>
      </c>
      <c r="P58" s="86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4">
        <v>56</v>
      </c>
      <c r="H59" s="85">
        <v>56</v>
      </c>
      <c r="I59" s="95">
        <v>44</v>
      </c>
      <c r="J59" s="71"/>
      <c r="K59" s="71"/>
      <c r="L59" s="71"/>
      <c r="M59" s="71"/>
      <c r="N59" s="84">
        <v>55</v>
      </c>
      <c r="O59" s="92">
        <v>80</v>
      </c>
      <c r="P59" s="86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4">
        <v>57</v>
      </c>
      <c r="H60" s="85">
        <v>57</v>
      </c>
      <c r="I60" s="95">
        <v>43</v>
      </c>
      <c r="J60" s="71"/>
      <c r="K60" s="71"/>
      <c r="L60" s="71"/>
      <c r="M60" s="71"/>
      <c r="N60" s="84">
        <v>56</v>
      </c>
      <c r="O60" s="92">
        <v>81.5</v>
      </c>
      <c r="P60" s="86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4">
        <v>58</v>
      </c>
      <c r="H61" s="85">
        <v>58</v>
      </c>
      <c r="I61" s="95">
        <v>42</v>
      </c>
      <c r="J61" s="71"/>
      <c r="K61" s="71"/>
      <c r="L61" s="71"/>
      <c r="M61" s="71"/>
      <c r="N61" s="84">
        <v>57</v>
      </c>
      <c r="O61" s="92">
        <v>83</v>
      </c>
      <c r="P61" s="86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4">
        <v>59</v>
      </c>
      <c r="H62" s="85">
        <v>59</v>
      </c>
      <c r="I62" s="95">
        <v>41</v>
      </c>
      <c r="J62" s="71"/>
      <c r="K62" s="71"/>
      <c r="L62" s="71"/>
      <c r="M62" s="71"/>
      <c r="N62" s="84">
        <v>58</v>
      </c>
      <c r="O62" s="92">
        <v>84.5</v>
      </c>
      <c r="P62" s="86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4">
        <v>60</v>
      </c>
      <c r="H63" s="85">
        <v>60</v>
      </c>
      <c r="I63" s="95">
        <v>40</v>
      </c>
      <c r="J63" s="71"/>
      <c r="K63" s="71"/>
      <c r="L63" s="71"/>
      <c r="M63" s="71"/>
      <c r="N63" s="84">
        <v>59</v>
      </c>
      <c r="O63" s="92">
        <v>85</v>
      </c>
      <c r="P63" s="101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4">
        <v>61</v>
      </c>
      <c r="H64" s="85">
        <v>61</v>
      </c>
      <c r="I64" s="95">
        <v>39</v>
      </c>
      <c r="J64" s="71"/>
      <c r="K64" s="71"/>
      <c r="L64" s="71"/>
      <c r="M64" s="71"/>
      <c r="N64" s="84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4">
        <v>62</v>
      </c>
      <c r="H65" s="85">
        <v>62</v>
      </c>
      <c r="I65" s="95">
        <v>38</v>
      </c>
      <c r="J65" s="71"/>
      <c r="K65" s="71"/>
      <c r="L65" s="71"/>
      <c r="M65" s="71"/>
      <c r="N65" s="84">
        <v>61</v>
      </c>
      <c r="O65" s="109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4">
        <v>63</v>
      </c>
      <c r="H66" s="85">
        <v>63</v>
      </c>
      <c r="I66" s="95">
        <v>37</v>
      </c>
      <c r="J66" s="71"/>
      <c r="K66" s="71"/>
      <c r="L66" s="71"/>
      <c r="M66" s="71"/>
      <c r="N66" s="84">
        <v>62</v>
      </c>
      <c r="O66" s="109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4">
        <v>64</v>
      </c>
      <c r="H67" s="85">
        <v>64</v>
      </c>
      <c r="I67" s="95">
        <v>36</v>
      </c>
      <c r="J67" s="71"/>
      <c r="K67" s="71"/>
      <c r="L67" s="71"/>
      <c r="M67" s="71"/>
      <c r="N67" s="84">
        <v>63</v>
      </c>
      <c r="O67" s="109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4">
        <v>65</v>
      </c>
      <c r="H68" s="85">
        <v>65</v>
      </c>
      <c r="I68" s="95">
        <v>35</v>
      </c>
      <c r="J68" s="71"/>
      <c r="K68" s="71"/>
      <c r="L68" s="71"/>
      <c r="M68" s="71"/>
      <c r="N68" s="84">
        <v>64</v>
      </c>
      <c r="O68" s="109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4">
        <v>66</v>
      </c>
      <c r="H69" s="85">
        <v>66</v>
      </c>
      <c r="I69" s="95">
        <v>34</v>
      </c>
      <c r="J69" s="71"/>
      <c r="K69" s="71"/>
      <c r="L69" s="71"/>
      <c r="M69" s="71"/>
      <c r="N69" s="84">
        <v>65</v>
      </c>
      <c r="O69" s="109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4">
        <v>67</v>
      </c>
      <c r="H70" s="85">
        <v>67</v>
      </c>
      <c r="I70" s="95">
        <v>33</v>
      </c>
      <c r="J70" s="71"/>
      <c r="K70" s="71"/>
      <c r="L70" s="71"/>
      <c r="M70" s="71"/>
      <c r="N70" s="84">
        <v>66</v>
      </c>
      <c r="O70" s="109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4">
        <v>68</v>
      </c>
      <c r="H71" s="85">
        <v>68</v>
      </c>
      <c r="I71" s="95">
        <v>32</v>
      </c>
      <c r="J71" s="71"/>
      <c r="K71" s="71"/>
      <c r="L71" s="71"/>
      <c r="M71" s="71"/>
      <c r="N71" s="84">
        <v>67</v>
      </c>
      <c r="O71" s="109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4">
        <v>69</v>
      </c>
      <c r="H72" s="85">
        <v>69</v>
      </c>
      <c r="I72" s="95">
        <v>31</v>
      </c>
      <c r="J72" s="71"/>
      <c r="K72" s="71"/>
      <c r="L72" s="71"/>
      <c r="M72" s="71"/>
      <c r="N72" s="84">
        <v>68</v>
      </c>
      <c r="O72" s="109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4">
        <v>70</v>
      </c>
      <c r="H73" s="85">
        <v>70</v>
      </c>
      <c r="I73" s="110">
        <v>30</v>
      </c>
      <c r="J73" s="71"/>
      <c r="K73" s="71"/>
      <c r="L73" s="71"/>
      <c r="M73" s="71"/>
      <c r="N73" s="84">
        <v>69</v>
      </c>
      <c r="O73" s="109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4"/>
      <c r="H74" s="111"/>
      <c r="I74" s="112"/>
      <c r="J74" s="71"/>
      <c r="K74" s="71"/>
      <c r="L74" s="71"/>
      <c r="M74" s="71"/>
      <c r="N74" s="84">
        <v>70</v>
      </c>
      <c r="O74" s="109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4"/>
      <c r="H75" s="111"/>
      <c r="I75" s="73"/>
      <c r="J75" s="71"/>
      <c r="K75" s="71"/>
      <c r="L75" s="71"/>
      <c r="M75" s="71"/>
      <c r="N75" s="84"/>
      <c r="O75" s="109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4"/>
      <c r="H76" s="111"/>
      <c r="I76" s="73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4"/>
      <c r="H77" s="111"/>
      <c r="I77" s="73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4"/>
      <c r="H78" s="111"/>
      <c r="I78" s="73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4"/>
      <c r="H79" s="111"/>
      <c r="I79" s="73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4"/>
      <c r="H80" s="111"/>
      <c r="I80" s="73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4"/>
      <c r="H81" s="111"/>
      <c r="I81" s="73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4"/>
      <c r="H82" s="111"/>
      <c r="I82" s="73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4"/>
      <c r="H83" s="111"/>
      <c r="I83" s="73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4"/>
      <c r="H84" s="111"/>
      <c r="I84" s="73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4"/>
      <c r="H85" s="111"/>
      <c r="I85" s="73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6"/>
      <c r="L1" s="116"/>
      <c r="M1" s="116"/>
      <c r="N1" s="116"/>
      <c r="O1" s="116"/>
      <c r="P1" s="116"/>
      <c r="Q1" s="116"/>
      <c r="R1" s="116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13" workbookViewId="0">
      <selection activeCell="F34" sqref="F34"/>
    </sheetView>
  </sheetViews>
  <sheetFormatPr defaultRowHeight="15"/>
  <cols>
    <col min="1" max="1" width="21.7109375" bestFit="1" customWidth="1"/>
    <col min="2" max="2" width="20.28515625" customWidth="1"/>
    <col min="3" max="3" width="17.140625" style="16" customWidth="1"/>
    <col min="4" max="4" width="15.5703125" style="16" bestFit="1" customWidth="1"/>
    <col min="5" max="5" width="14.28515625" customWidth="1"/>
    <col min="6" max="6" width="17.85546875" customWidth="1"/>
    <col min="7" max="7" width="20.28515625" customWidth="1"/>
    <col min="8" max="8" width="19.7109375" customWidth="1"/>
    <col min="9" max="9" width="9.140625" customWidth="1"/>
  </cols>
  <sheetData>
    <row r="1" spans="1:9">
      <c r="A1" s="11"/>
      <c r="B1" s="12"/>
      <c r="C1" s="13"/>
      <c r="D1" s="14"/>
      <c r="F1" s="73"/>
      <c r="G1" s="73"/>
    </row>
    <row r="2" spans="1:9">
      <c r="A2" s="15"/>
      <c r="C2" s="16" t="s">
        <v>76</v>
      </c>
      <c r="D2" s="17"/>
      <c r="F2" s="73"/>
      <c r="G2" s="73"/>
    </row>
    <row r="3" spans="1:9">
      <c r="A3" s="15" t="s">
        <v>13</v>
      </c>
      <c r="B3" s="18"/>
      <c r="C3" s="19">
        <v>13000</v>
      </c>
      <c r="D3" s="20" t="s">
        <v>107</v>
      </c>
      <c r="E3" s="15" t="s">
        <v>13</v>
      </c>
      <c r="F3" s="18"/>
      <c r="G3" s="19">
        <v>11500</v>
      </c>
      <c r="H3" s="20" t="s">
        <v>107</v>
      </c>
      <c r="I3" s="73"/>
    </row>
    <row r="4" spans="1:9" ht="45">
      <c r="A4" s="21" t="s">
        <v>14</v>
      </c>
      <c r="B4" s="18"/>
      <c r="C4" s="19">
        <v>2000</v>
      </c>
      <c r="D4" s="22"/>
      <c r="E4" s="21" t="s">
        <v>14</v>
      </c>
      <c r="F4" s="18"/>
      <c r="G4" s="19">
        <v>2000</v>
      </c>
      <c r="H4" s="22"/>
      <c r="I4" s="73"/>
    </row>
    <row r="5" spans="1:9">
      <c r="A5" s="15" t="s">
        <v>15</v>
      </c>
      <c r="B5" s="18"/>
      <c r="C5" s="19">
        <f>C3-C4</f>
        <v>11000</v>
      </c>
      <c r="D5" s="22"/>
      <c r="E5" s="15" t="s">
        <v>15</v>
      </c>
      <c r="F5" s="18"/>
      <c r="G5" s="19">
        <f>G3-G4</f>
        <v>9500</v>
      </c>
      <c r="H5" s="22"/>
      <c r="I5" s="73"/>
    </row>
    <row r="6" spans="1:9">
      <c r="A6" s="15" t="s">
        <v>16</v>
      </c>
      <c r="B6" s="18"/>
      <c r="C6" s="19">
        <f>C4</f>
        <v>2000</v>
      </c>
      <c r="D6" s="22"/>
      <c r="E6" s="15" t="s">
        <v>16</v>
      </c>
      <c r="F6" s="18"/>
      <c r="G6" s="19">
        <f>G4</f>
        <v>2000</v>
      </c>
      <c r="H6" s="22"/>
    </row>
    <row r="7" spans="1:9">
      <c r="A7" s="15" t="s">
        <v>17</v>
      </c>
      <c r="B7" s="23"/>
      <c r="C7" s="24">
        <v>0</v>
      </c>
      <c r="D7" s="24"/>
      <c r="E7" s="15" t="s">
        <v>17</v>
      </c>
      <c r="F7" s="23"/>
      <c r="G7" s="24">
        <v>0</v>
      </c>
      <c r="H7" s="24"/>
    </row>
    <row r="8" spans="1:9">
      <c r="A8" s="15" t="s">
        <v>18</v>
      </c>
      <c r="B8" s="23"/>
      <c r="C8" s="24">
        <v>60</v>
      </c>
      <c r="D8" s="24"/>
      <c r="E8" s="15" t="s">
        <v>18</v>
      </c>
      <c r="F8" s="23"/>
      <c r="G8" s="24">
        <f>G9-G7</f>
        <v>60</v>
      </c>
      <c r="H8" s="24"/>
    </row>
    <row r="9" spans="1:9">
      <c r="A9" s="15" t="s">
        <v>19</v>
      </c>
      <c r="B9" s="23"/>
      <c r="C9" s="24">
        <v>60</v>
      </c>
      <c r="D9" s="24"/>
      <c r="E9" s="15" t="s">
        <v>19</v>
      </c>
      <c r="F9" s="23"/>
      <c r="G9" s="24">
        <v>60</v>
      </c>
      <c r="H9" s="24"/>
    </row>
    <row r="10" spans="1:9" ht="30">
      <c r="A10" s="21" t="s">
        <v>20</v>
      </c>
      <c r="B10" s="23"/>
      <c r="C10" s="24">
        <f>90*C7/C9</f>
        <v>0</v>
      </c>
      <c r="D10" s="24"/>
      <c r="E10" s="21" t="s">
        <v>20</v>
      </c>
      <c r="F10" s="23"/>
      <c r="G10" s="24">
        <f>90*G7/G9</f>
        <v>0</v>
      </c>
      <c r="H10" s="24"/>
    </row>
    <row r="11" spans="1:9">
      <c r="A11" s="15"/>
      <c r="B11" s="25"/>
      <c r="C11" s="26">
        <f>C10%</f>
        <v>0</v>
      </c>
      <c r="D11" s="26"/>
      <c r="E11" s="15"/>
      <c r="F11" s="25"/>
      <c r="G11" s="26">
        <f>G10%</f>
        <v>0</v>
      </c>
      <c r="H11" s="26"/>
    </row>
    <row r="12" spans="1:9">
      <c r="A12" s="15" t="s">
        <v>21</v>
      </c>
      <c r="B12" s="18"/>
      <c r="C12" s="19">
        <f>C6*C11</f>
        <v>0</v>
      </c>
      <c r="D12" s="22"/>
      <c r="E12" s="15" t="s">
        <v>21</v>
      </c>
      <c r="F12" s="18"/>
      <c r="G12" s="19">
        <f>G6*G11</f>
        <v>0</v>
      </c>
      <c r="H12" s="22"/>
    </row>
    <row r="13" spans="1:9">
      <c r="A13" s="15" t="s">
        <v>22</v>
      </c>
      <c r="B13" s="18"/>
      <c r="C13" s="19">
        <f>C6-C12</f>
        <v>2000</v>
      </c>
      <c r="D13" s="22"/>
      <c r="E13" s="15" t="s">
        <v>22</v>
      </c>
      <c r="F13" s="18"/>
      <c r="G13" s="19">
        <f>G6-G12</f>
        <v>2000</v>
      </c>
      <c r="H13" s="22"/>
    </row>
    <row r="14" spans="1:9">
      <c r="A14" s="15" t="s">
        <v>15</v>
      </c>
      <c r="B14" s="18"/>
      <c r="C14" s="19">
        <f>C5</f>
        <v>11000</v>
      </c>
      <c r="D14" s="22"/>
      <c r="E14" s="15" t="s">
        <v>15</v>
      </c>
      <c r="F14" s="18"/>
      <c r="G14" s="19">
        <f>G5</f>
        <v>9500</v>
      </c>
      <c r="H14" s="22"/>
    </row>
    <row r="15" spans="1:9">
      <c r="B15" s="18"/>
      <c r="C15" s="19"/>
      <c r="D15" s="22"/>
      <c r="E15" s="71"/>
      <c r="F15" s="18"/>
      <c r="G15" s="19"/>
      <c r="H15" s="22"/>
    </row>
    <row r="16" spans="1:9">
      <c r="A16" s="27" t="s">
        <v>23</v>
      </c>
      <c r="B16" s="28"/>
      <c r="C16" s="20">
        <f>C14+C13</f>
        <v>13000</v>
      </c>
      <c r="D16" s="20"/>
      <c r="E16" s="27" t="s">
        <v>23</v>
      </c>
      <c r="F16" s="28"/>
      <c r="G16" s="20">
        <v>11500</v>
      </c>
      <c r="H16" s="20"/>
    </row>
    <row r="17" spans="1:8">
      <c r="B17" s="23"/>
      <c r="C17" s="24"/>
      <c r="D17" s="24"/>
      <c r="E17" s="71"/>
      <c r="F17" s="23"/>
      <c r="G17" s="24"/>
      <c r="H17" s="24"/>
    </row>
    <row r="18" spans="1:8">
      <c r="A18" s="27" t="s">
        <v>108</v>
      </c>
      <c r="B18" s="7"/>
      <c r="C18" s="72">
        <v>1486</v>
      </c>
      <c r="D18" s="72"/>
      <c r="E18" s="27" t="s">
        <v>108</v>
      </c>
      <c r="F18" s="7"/>
      <c r="G18" s="72">
        <v>24229</v>
      </c>
      <c r="H18" s="72"/>
    </row>
    <row r="19" spans="1:8">
      <c r="A19" s="15"/>
      <c r="B19" s="6"/>
      <c r="C19" s="29">
        <f>C18*C16</f>
        <v>19318000</v>
      </c>
      <c r="D19" s="73" t="s">
        <v>68</v>
      </c>
      <c r="E19" s="15"/>
      <c r="F19" s="6"/>
      <c r="G19" s="29">
        <f>G18*G16</f>
        <v>278633500</v>
      </c>
      <c r="H19" s="73" t="s">
        <v>68</v>
      </c>
    </row>
    <row r="20" spans="1:8">
      <c r="A20" s="15"/>
      <c r="B20" s="53">
        <f>C20*80%</f>
        <v>14681680</v>
      </c>
      <c r="C20" s="30">
        <f>C19*95%</f>
        <v>18352100</v>
      </c>
      <c r="D20" s="73" t="s">
        <v>24</v>
      </c>
      <c r="E20" s="15"/>
      <c r="F20" s="53">
        <f>G20*90%</f>
        <v>238231642.5</v>
      </c>
      <c r="G20" s="30">
        <f>G19*95%</f>
        <v>264701825</v>
      </c>
      <c r="H20" s="73" t="s">
        <v>24</v>
      </c>
    </row>
    <row r="21" spans="1:8">
      <c r="A21" s="15"/>
      <c r="C21" s="30">
        <f>C19*80%</f>
        <v>15454400</v>
      </c>
      <c r="D21" s="73" t="s">
        <v>25</v>
      </c>
      <c r="E21" s="15"/>
      <c r="F21" s="71"/>
      <c r="G21" s="30">
        <f>G19*80%</f>
        <v>222906800</v>
      </c>
      <c r="H21" s="73" t="s">
        <v>25</v>
      </c>
    </row>
    <row r="22" spans="1:8">
      <c r="A22" s="15"/>
      <c r="E22" s="15"/>
      <c r="F22" s="71"/>
      <c r="G22" s="16"/>
      <c r="H22" s="16"/>
    </row>
    <row r="23" spans="1:8">
      <c r="A23" s="31" t="s">
        <v>26</v>
      </c>
      <c r="B23" s="32"/>
      <c r="C23" s="33">
        <f>C4*C18</f>
        <v>2972000</v>
      </c>
      <c r="D23" s="33">
        <f>D4*D18</f>
        <v>0</v>
      </c>
      <c r="E23" s="31" t="s">
        <v>26</v>
      </c>
      <c r="F23" s="32"/>
      <c r="G23" s="33">
        <f>G4*G18</f>
        <v>48458000</v>
      </c>
      <c r="H23" s="33">
        <f>H4*H18</f>
        <v>0</v>
      </c>
    </row>
    <row r="24" spans="1:8">
      <c r="A24" s="15" t="s">
        <v>27</v>
      </c>
      <c r="E24" s="15" t="s">
        <v>27</v>
      </c>
      <c r="F24" s="71"/>
      <c r="G24" s="16"/>
      <c r="H24" s="16"/>
    </row>
    <row r="25" spans="1:8">
      <c r="A25" s="34" t="s">
        <v>28</v>
      </c>
      <c r="B25" s="16"/>
      <c r="C25" s="30">
        <f>C19*0.025/12</f>
        <v>40245.833333333336</v>
      </c>
      <c r="D25" s="30"/>
      <c r="E25" s="34" t="s">
        <v>28</v>
      </c>
      <c r="F25" s="16"/>
      <c r="G25" s="30">
        <f>G19*0.025/12</f>
        <v>580486.45833333337</v>
      </c>
      <c r="H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 ht="15.75" thickBot="1">
      <c r="C29"/>
      <c r="D29"/>
    </row>
    <row r="30" spans="1:8" ht="17.25" thickBot="1">
      <c r="B30" s="7" t="s">
        <v>114</v>
      </c>
      <c r="C30" s="7"/>
      <c r="D30" s="119" t="s">
        <v>115</v>
      </c>
    </row>
    <row r="31" spans="1:8" ht="17.25" thickBot="1">
      <c r="B31" s="7" t="s">
        <v>24</v>
      </c>
      <c r="C31" s="7"/>
      <c r="D31" s="120" t="s">
        <v>116</v>
      </c>
    </row>
    <row r="32" spans="1:8" ht="17.25" thickBot="1">
      <c r="B32" s="7" t="s">
        <v>25</v>
      </c>
      <c r="C32" s="7"/>
      <c r="D32" s="120" t="s">
        <v>117</v>
      </c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O29"/>
  <sheetViews>
    <sheetView topLeftCell="A16" workbookViewId="0">
      <selection activeCell="J31" sqref="J31"/>
    </sheetView>
  </sheetViews>
  <sheetFormatPr defaultRowHeight="15"/>
  <sheetData>
    <row r="2" spans="1:15">
      <c r="B2" s="113"/>
      <c r="J2" s="113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3"/>
    </row>
    <row r="10" spans="1:15">
      <c r="C10" s="71"/>
      <c r="E10" s="113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3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3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3"/>
    </row>
    <row r="16" spans="1:15">
      <c r="E16" s="113"/>
    </row>
    <row r="17" spans="5:11">
      <c r="J17" s="71" t="s">
        <v>100</v>
      </c>
    </row>
    <row r="19" spans="5:11">
      <c r="H19" s="71" t="s">
        <v>102</v>
      </c>
      <c r="I19" s="71">
        <v>10.1</v>
      </c>
      <c r="J19" s="71">
        <v>11</v>
      </c>
      <c r="K19" s="71">
        <f>I19*J19</f>
        <v>111.1</v>
      </c>
    </row>
    <row r="20" spans="5:11">
      <c r="H20" s="71" t="s">
        <v>103</v>
      </c>
      <c r="I20" s="71">
        <v>14</v>
      </c>
      <c r="J20" s="71">
        <v>8.1</v>
      </c>
      <c r="K20" s="71">
        <f t="shared" ref="K20" si="1">I20*J20</f>
        <v>113.39999999999999</v>
      </c>
    </row>
    <row r="21" spans="5:11">
      <c r="E21" s="71" t="s">
        <v>101</v>
      </c>
      <c r="F21" s="71"/>
      <c r="H21" s="71" t="s">
        <v>104</v>
      </c>
      <c r="I21" s="71">
        <v>9.6</v>
      </c>
      <c r="J21" s="71">
        <v>10.1</v>
      </c>
      <c r="K21" s="71">
        <f>I21*J21</f>
        <v>96.96</v>
      </c>
    </row>
    <row r="22" spans="5:11">
      <c r="H22" s="71" t="s">
        <v>104</v>
      </c>
      <c r="I22" s="71">
        <v>9.6</v>
      </c>
      <c r="J22" s="71">
        <v>10.1</v>
      </c>
      <c r="K22" s="71">
        <f>I22*J22</f>
        <v>96.96</v>
      </c>
    </row>
    <row r="23" spans="5:11">
      <c r="H23" s="71" t="s">
        <v>105</v>
      </c>
      <c r="I23" s="71">
        <v>3.2</v>
      </c>
      <c r="J23" s="71">
        <v>6.2</v>
      </c>
      <c r="K23" s="71">
        <f>I23*J23</f>
        <v>19.840000000000003</v>
      </c>
    </row>
    <row r="24" spans="5:11">
      <c r="H24" s="71" t="s">
        <v>106</v>
      </c>
      <c r="I24" s="71">
        <v>9.6</v>
      </c>
      <c r="J24" s="71">
        <v>10.1</v>
      </c>
      <c r="K24" s="71">
        <f>I24*J24</f>
        <v>96.96</v>
      </c>
    </row>
    <row r="25" spans="5:11">
      <c r="H25" s="71" t="s">
        <v>106</v>
      </c>
      <c r="I25" s="71">
        <v>3.2</v>
      </c>
      <c r="J25" s="71">
        <v>6.2</v>
      </c>
      <c r="K25" s="71">
        <f t="shared" ref="K25" si="2">I25*J25</f>
        <v>19.840000000000003</v>
      </c>
    </row>
    <row r="26" spans="5:11">
      <c r="H26" s="71" t="s">
        <v>74</v>
      </c>
      <c r="I26" s="71">
        <v>3.2</v>
      </c>
      <c r="J26" s="71">
        <v>5.2</v>
      </c>
      <c r="K26" s="71">
        <f>I26*J26</f>
        <v>16.64</v>
      </c>
    </row>
    <row r="27" spans="5:11">
      <c r="H27" s="71" t="s">
        <v>74</v>
      </c>
      <c r="I27" s="71">
        <v>5.3</v>
      </c>
      <c r="J27" s="71">
        <v>10.1</v>
      </c>
      <c r="K27" s="71">
        <f>I27*J27</f>
        <v>53.529999999999994</v>
      </c>
    </row>
    <row r="28" spans="5:11">
      <c r="K28">
        <f>SUM(K19:K27)</f>
        <v>625.23</v>
      </c>
    </row>
    <row r="29" spans="5:11">
      <c r="I29" s="71"/>
      <c r="J29" s="71"/>
      <c r="K29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topLeftCell="C1" zoomScale="70" zoomScaleNormal="70" workbookViewId="0">
      <selection activeCell="J3" sqref="J3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7" si="0">N2</f>
        <v>0</v>
      </c>
      <c r="B2" s="4">
        <f t="shared" ref="B2:B7" si="1">Q2</f>
        <v>833.33333333333337</v>
      </c>
      <c r="C2" s="4">
        <f t="shared" ref="C2:C7" si="2">B2*1.2</f>
        <v>1000</v>
      </c>
      <c r="D2" s="4">
        <f t="shared" ref="D2:D7" si="3">C2*1.2</f>
        <v>1200</v>
      </c>
      <c r="E2" s="5">
        <f t="shared" ref="E2:E7" si="4">R2</f>
        <v>4000000</v>
      </c>
      <c r="F2" s="4">
        <f t="shared" ref="F2:F7" si="5">ROUND((E2/B2),0)</f>
        <v>4800</v>
      </c>
      <c r="G2" s="4">
        <f t="shared" ref="G2:G7" si="6">ROUND((E2/C2),0)</f>
        <v>4000</v>
      </c>
      <c r="H2" s="4">
        <f t="shared" ref="H2:H7" si="7">ROUND((E2/D2),0)</f>
        <v>3333</v>
      </c>
      <c r="I2" s="4">
        <f t="shared" ref="I2:I7" si="8">T2</f>
        <v>0</v>
      </c>
      <c r="J2" s="4">
        <f t="shared" ref="J2:J7" si="9">U2</f>
        <v>0</v>
      </c>
      <c r="K2" s="71"/>
      <c r="L2" s="71"/>
      <c r="M2" s="71"/>
      <c r="N2" s="71"/>
      <c r="O2" s="71">
        <v>0</v>
      </c>
      <c r="P2" s="71">
        <v>1000</v>
      </c>
      <c r="Q2" s="71">
        <f t="shared" ref="Q2:Q7" si="10">P2/1.2</f>
        <v>833.33333333333337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555.55555555555566</v>
      </c>
      <c r="C3" s="4">
        <f t="shared" si="2"/>
        <v>666.66666666666674</v>
      </c>
      <c r="D3" s="4">
        <f t="shared" si="3"/>
        <v>800.00000000000011</v>
      </c>
      <c r="E3" s="5">
        <f t="shared" si="4"/>
        <v>2900000</v>
      </c>
      <c r="F3" s="4">
        <f t="shared" si="5"/>
        <v>5220</v>
      </c>
      <c r="G3" s="4">
        <f t="shared" si="6"/>
        <v>4350</v>
      </c>
      <c r="H3" s="4">
        <f t="shared" si="7"/>
        <v>3625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800</v>
      </c>
      <c r="P3" s="71">
        <f t="shared" ref="P3:P6" si="11">O3/1.2</f>
        <v>666.66666666666674</v>
      </c>
      <c r="Q3" s="71">
        <f t="shared" si="10"/>
        <v>555.55555555555566</v>
      </c>
      <c r="R3" s="2">
        <v>2900000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1"/>
        <v>0</v>
      </c>
      <c r="Q4" s="71">
        <f t="shared" si="10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1"/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1"/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ref="A8:A13" si="12">N8</f>
        <v>0</v>
      </c>
      <c r="B8" s="4">
        <f t="shared" ref="B8:B13" si="13">Q8</f>
        <v>0</v>
      </c>
      <c r="C8" s="4">
        <f t="shared" ref="C8:C13" si="14">B8*1.2</f>
        <v>0</v>
      </c>
      <c r="D8" s="4">
        <f t="shared" ref="D8:D13" si="15">C8*1.2</f>
        <v>0</v>
      </c>
      <c r="E8" s="5">
        <f t="shared" ref="E8:E13" si="16">R8</f>
        <v>0</v>
      </c>
      <c r="F8" s="4" t="e">
        <f t="shared" ref="F8:F13" si="17">ROUND((E8/B8),0)</f>
        <v>#DIV/0!</v>
      </c>
      <c r="G8" s="4" t="e">
        <f t="shared" ref="G8:G13" si="18">ROUND((E8/C8),0)</f>
        <v>#DIV/0!</v>
      </c>
      <c r="H8" s="4" t="e">
        <f t="shared" ref="H8:H13" si="19">ROUND((E8/D8),0)</f>
        <v>#DIV/0!</v>
      </c>
      <c r="I8" s="4">
        <f t="shared" ref="I8:I13" si="20">T8</f>
        <v>0</v>
      </c>
      <c r="J8" s="4">
        <f t="shared" ref="J8:J13" si="21">U8</f>
        <v>0</v>
      </c>
      <c r="K8" s="71"/>
      <c r="L8" s="71"/>
      <c r="M8" s="71"/>
      <c r="N8" s="71"/>
      <c r="O8" s="71">
        <v>0</v>
      </c>
      <c r="P8" s="71">
        <f t="shared" ref="P8:P10" si="22">O8/1.2</f>
        <v>0</v>
      </c>
      <c r="Q8" s="71">
        <f t="shared" ref="Q8:Q13" si="23">P8/1.2</f>
        <v>0</v>
      </c>
      <c r="R8" s="2">
        <v>0</v>
      </c>
      <c r="S8" s="2">
        <v>0</v>
      </c>
      <c r="T8" s="2"/>
    </row>
    <row r="9" spans="1:35">
      <c r="A9" s="4">
        <f t="shared" si="12"/>
        <v>0</v>
      </c>
      <c r="B9" s="4">
        <f t="shared" si="13"/>
        <v>0</v>
      </c>
      <c r="C9" s="4">
        <f t="shared" si="14"/>
        <v>0</v>
      </c>
      <c r="D9" s="4">
        <f t="shared" si="15"/>
        <v>0</v>
      </c>
      <c r="E9" s="5">
        <f t="shared" si="16"/>
        <v>0</v>
      </c>
      <c r="F9" s="4" t="e">
        <f t="shared" si="17"/>
        <v>#DIV/0!</v>
      </c>
      <c r="G9" s="4" t="e">
        <f t="shared" si="18"/>
        <v>#DIV/0!</v>
      </c>
      <c r="H9" s="4" t="e">
        <f t="shared" si="19"/>
        <v>#DIV/0!</v>
      </c>
      <c r="I9" s="4">
        <f t="shared" si="20"/>
        <v>0</v>
      </c>
      <c r="J9" s="4">
        <f t="shared" si="21"/>
        <v>0</v>
      </c>
      <c r="K9" s="71"/>
      <c r="L9" s="71"/>
      <c r="M9" s="71"/>
      <c r="N9" s="71"/>
      <c r="O9" s="71">
        <v>0</v>
      </c>
      <c r="P9" s="71">
        <f t="shared" si="22"/>
        <v>0</v>
      </c>
      <c r="Q9" s="71">
        <f t="shared" si="23"/>
        <v>0</v>
      </c>
      <c r="R9" s="2">
        <v>0</v>
      </c>
      <c r="S9" s="2"/>
      <c r="T9" s="2"/>
    </row>
    <row r="10" spans="1:35">
      <c r="A10" s="4">
        <f t="shared" si="12"/>
        <v>0</v>
      </c>
      <c r="B10" s="4">
        <f t="shared" si="13"/>
        <v>0</v>
      </c>
      <c r="C10" s="4">
        <f t="shared" si="14"/>
        <v>0</v>
      </c>
      <c r="D10" s="4">
        <f t="shared" si="15"/>
        <v>0</v>
      </c>
      <c r="E10" s="5">
        <f t="shared" si="16"/>
        <v>0</v>
      </c>
      <c r="F10" s="4" t="e">
        <f t="shared" si="17"/>
        <v>#DIV/0!</v>
      </c>
      <c r="G10" s="4" t="e">
        <f t="shared" si="18"/>
        <v>#DIV/0!</v>
      </c>
      <c r="H10" s="4" t="e">
        <f t="shared" si="19"/>
        <v>#DIV/0!</v>
      </c>
      <c r="I10" s="4">
        <f t="shared" si="20"/>
        <v>0</v>
      </c>
      <c r="J10" s="4">
        <f t="shared" si="21"/>
        <v>0</v>
      </c>
      <c r="K10" s="71"/>
      <c r="L10" s="71"/>
      <c r="M10" s="71"/>
      <c r="N10" s="71"/>
      <c r="O10" s="71">
        <v>0</v>
      </c>
      <c r="P10" s="71">
        <f t="shared" si="22"/>
        <v>0</v>
      </c>
      <c r="Q10" s="71">
        <f t="shared" si="23"/>
        <v>0</v>
      </c>
      <c r="R10" s="2">
        <v>0</v>
      </c>
      <c r="S10" s="2"/>
    </row>
    <row r="11" spans="1:35" ht="16.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4" t="e">
        <f t="shared" si="17"/>
        <v>#DIV/0!</v>
      </c>
      <c r="G11" s="4" t="e">
        <f t="shared" si="18"/>
        <v>#DIV/0!</v>
      </c>
      <c r="H11" s="4" t="e">
        <f t="shared" si="19"/>
        <v>#DIV/0!</v>
      </c>
      <c r="I11" s="4">
        <f t="shared" si="20"/>
        <v>0</v>
      </c>
      <c r="J11" s="4">
        <f t="shared" si="21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23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4" t="e">
        <f t="shared" si="17"/>
        <v>#DIV/0!</v>
      </c>
      <c r="G12" s="4" t="e">
        <f t="shared" si="18"/>
        <v>#DIV/0!</v>
      </c>
      <c r="H12" s="4" t="e">
        <f t="shared" si="19"/>
        <v>#DIV/0!</v>
      </c>
      <c r="I12" s="4">
        <f t="shared" si="20"/>
        <v>0</v>
      </c>
      <c r="J12" s="4">
        <f t="shared" si="21"/>
        <v>0</v>
      </c>
      <c r="K12" s="71"/>
      <c r="L12" s="71"/>
      <c r="M12" s="71"/>
      <c r="N12" s="71"/>
      <c r="O12" s="71">
        <v>0</v>
      </c>
      <c r="P12" s="71">
        <f>O12/1.2</f>
        <v>0</v>
      </c>
      <c r="Q12" s="71">
        <f t="shared" si="23"/>
        <v>0</v>
      </c>
      <c r="R12" s="2">
        <v>0</v>
      </c>
      <c r="S12" s="2"/>
      <c r="V12" s="68"/>
    </row>
    <row r="13" spans="1:35">
      <c r="A13" s="4">
        <f t="shared" si="12"/>
        <v>0</v>
      </c>
      <c r="B13" s="4">
        <f t="shared" si="13"/>
        <v>0</v>
      </c>
      <c r="C13" s="4">
        <f t="shared" si="14"/>
        <v>0</v>
      </c>
      <c r="D13" s="4">
        <f t="shared" si="15"/>
        <v>0</v>
      </c>
      <c r="E13" s="5">
        <f t="shared" si="16"/>
        <v>0</v>
      </c>
      <c r="F13" s="4" t="e">
        <f t="shared" si="17"/>
        <v>#DIV/0!</v>
      </c>
      <c r="G13" s="4" t="e">
        <f t="shared" si="18"/>
        <v>#DIV/0!</v>
      </c>
      <c r="H13" s="4" t="e">
        <f t="shared" si="19"/>
        <v>#DIV/0!</v>
      </c>
      <c r="I13" s="4">
        <f t="shared" si="20"/>
        <v>0</v>
      </c>
      <c r="J13" s="4">
        <f t="shared" si="21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23"/>
        <v>0</v>
      </c>
      <c r="R13" s="2">
        <v>0</v>
      </c>
      <c r="S13" s="2"/>
    </row>
    <row r="14" spans="1:35">
      <c r="A14" s="4">
        <f t="shared" ref="A14:A15" si="24">N14</f>
        <v>0</v>
      </c>
      <c r="B14" s="4">
        <f t="shared" ref="B14:B15" si="25">Q14</f>
        <v>0</v>
      </c>
      <c r="C14" s="4">
        <f t="shared" ref="C14:C15" si="26">B14*1.2</f>
        <v>0</v>
      </c>
      <c r="D14" s="4">
        <f t="shared" ref="D14:D15" si="27">C14*1.2</f>
        <v>0</v>
      </c>
      <c r="E14" s="5">
        <f t="shared" ref="E14:E15" si="28">R14</f>
        <v>0</v>
      </c>
      <c r="F14" s="4" t="e">
        <f t="shared" ref="F14:F15" si="29">ROUND((E14/B14),0)</f>
        <v>#DIV/0!</v>
      </c>
      <c r="G14" s="4" t="e">
        <f t="shared" ref="G14:G15" si="30">ROUND((E14/C14),0)</f>
        <v>#DIV/0!</v>
      </c>
      <c r="H14" s="4" t="e">
        <f t="shared" ref="H14:H15" si="31">ROUND((E14/D14),0)</f>
        <v>#DIV/0!</v>
      </c>
      <c r="I14" s="4">
        <f t="shared" ref="I14:I15" si="32">T14</f>
        <v>0</v>
      </c>
      <c r="J14" s="4">
        <f t="shared" ref="J14:J15" si="33">U14</f>
        <v>0</v>
      </c>
      <c r="O14" s="71">
        <v>0</v>
      </c>
      <c r="P14" s="71">
        <f t="shared" ref="P14:P16" si="34">O14/1.2</f>
        <v>0</v>
      </c>
      <c r="Q14" s="71">
        <f t="shared" ref="Q14:Q18" si="35">P14/1.2</f>
        <v>0</v>
      </c>
      <c r="R14" s="2">
        <v>0</v>
      </c>
      <c r="S14" s="2"/>
    </row>
    <row r="15" spans="1:35">
      <c r="A15" s="4">
        <f t="shared" si="24"/>
        <v>0</v>
      </c>
      <c r="B15" s="4">
        <f t="shared" si="25"/>
        <v>0</v>
      </c>
      <c r="C15" s="4">
        <f t="shared" si="26"/>
        <v>0</v>
      </c>
      <c r="D15" s="4">
        <f t="shared" si="27"/>
        <v>0</v>
      </c>
      <c r="E15" s="5">
        <f t="shared" si="28"/>
        <v>0</v>
      </c>
      <c r="F15" s="4" t="e">
        <f t="shared" si="29"/>
        <v>#DIV/0!</v>
      </c>
      <c r="G15" s="4" t="e">
        <f t="shared" si="30"/>
        <v>#DIV/0!</v>
      </c>
      <c r="H15" s="4" t="e">
        <f t="shared" si="31"/>
        <v>#DIV/0!</v>
      </c>
      <c r="I15" s="4">
        <f t="shared" si="32"/>
        <v>0</v>
      </c>
      <c r="J15" s="4">
        <f t="shared" si="33"/>
        <v>0</v>
      </c>
      <c r="O15" s="71">
        <v>0</v>
      </c>
      <c r="P15" s="71">
        <f t="shared" si="34"/>
        <v>0</v>
      </c>
      <c r="Q15" s="71">
        <f t="shared" si="35"/>
        <v>0</v>
      </c>
      <c r="R15" s="2">
        <v>0</v>
      </c>
      <c r="S15" s="2"/>
    </row>
    <row r="16" spans="1:35">
      <c r="A16" s="4">
        <f t="shared" ref="A16:A19" si="36">N16</f>
        <v>0</v>
      </c>
      <c r="B16" s="4">
        <f t="shared" ref="B16:B19" si="37">Q16</f>
        <v>0</v>
      </c>
      <c r="C16" s="4">
        <f t="shared" ref="C16:C19" si="38">B16*1.2</f>
        <v>0</v>
      </c>
      <c r="D16" s="4">
        <f t="shared" ref="D16:D19" si="39">C16*1.2</f>
        <v>0</v>
      </c>
      <c r="E16" s="5">
        <f t="shared" ref="E16:E19" si="40">R16</f>
        <v>0</v>
      </c>
      <c r="F16" s="4" t="e">
        <f t="shared" ref="F16:F19" si="41">ROUND((E16/B16),0)</f>
        <v>#DIV/0!</v>
      </c>
      <c r="G16" s="4" t="e">
        <f t="shared" ref="G16:G19" si="42">ROUND((E16/C16),0)</f>
        <v>#DIV/0!</v>
      </c>
      <c r="H16" s="4" t="e">
        <f t="shared" ref="H16:H19" si="43">ROUND((E16/D16),0)</f>
        <v>#DIV/0!</v>
      </c>
      <c r="I16" s="4">
        <f t="shared" ref="I16:J19" si="44">T16</f>
        <v>0</v>
      </c>
      <c r="J16" s="4">
        <f t="shared" si="44"/>
        <v>0</v>
      </c>
      <c r="O16" s="71">
        <v>0</v>
      </c>
      <c r="P16" s="71">
        <f t="shared" si="34"/>
        <v>0</v>
      </c>
      <c r="Q16" s="71">
        <f t="shared" si="35"/>
        <v>0</v>
      </c>
      <c r="R16" s="2">
        <v>0</v>
      </c>
      <c r="S16" s="2"/>
    </row>
    <row r="17" spans="1:19">
      <c r="A17" s="4">
        <f t="shared" si="36"/>
        <v>0</v>
      </c>
      <c r="B17" s="4">
        <f t="shared" si="37"/>
        <v>0</v>
      </c>
      <c r="C17" s="4">
        <f t="shared" si="38"/>
        <v>0</v>
      </c>
      <c r="D17" s="4">
        <f t="shared" si="39"/>
        <v>0</v>
      </c>
      <c r="E17" s="5">
        <f t="shared" si="40"/>
        <v>0</v>
      </c>
      <c r="F17" s="4" t="e">
        <f t="shared" si="41"/>
        <v>#DIV/0!</v>
      </c>
      <c r="G17" s="4" t="e">
        <f t="shared" si="42"/>
        <v>#DIV/0!</v>
      </c>
      <c r="H17" s="4" t="e">
        <f t="shared" si="43"/>
        <v>#DIV/0!</v>
      </c>
      <c r="I17" s="4">
        <f t="shared" si="44"/>
        <v>0</v>
      </c>
      <c r="J17" s="4">
        <f t="shared" si="44"/>
        <v>0</v>
      </c>
      <c r="O17" s="71">
        <v>0</v>
      </c>
      <c r="P17" s="71">
        <f>O17/1.2</f>
        <v>0</v>
      </c>
      <c r="Q17" s="71">
        <f t="shared" si="35"/>
        <v>0</v>
      </c>
      <c r="R17" s="2">
        <v>0</v>
      </c>
      <c r="S17" s="2"/>
    </row>
    <row r="18" spans="1:19">
      <c r="A18" s="4">
        <f t="shared" si="36"/>
        <v>0</v>
      </c>
      <c r="B18" s="4">
        <f t="shared" si="37"/>
        <v>0</v>
      </c>
      <c r="C18" s="4">
        <f t="shared" si="38"/>
        <v>0</v>
      </c>
      <c r="D18" s="4">
        <f t="shared" si="39"/>
        <v>0</v>
      </c>
      <c r="E18" s="5">
        <f t="shared" si="40"/>
        <v>0</v>
      </c>
      <c r="F18" s="4" t="e">
        <f t="shared" si="41"/>
        <v>#DIV/0!</v>
      </c>
      <c r="G18" s="4" t="e">
        <f t="shared" si="42"/>
        <v>#DIV/0!</v>
      </c>
      <c r="H18" s="4" t="e">
        <f t="shared" si="43"/>
        <v>#DIV/0!</v>
      </c>
      <c r="I18" s="4">
        <f t="shared" si="44"/>
        <v>0</v>
      </c>
      <c r="J18" s="4">
        <f t="shared" si="44"/>
        <v>0</v>
      </c>
      <c r="O18" s="71">
        <v>0</v>
      </c>
      <c r="P18" s="71">
        <f>O18/1.2</f>
        <v>0</v>
      </c>
      <c r="Q18" s="71">
        <f t="shared" si="35"/>
        <v>0</v>
      </c>
      <c r="R18" s="2">
        <v>0</v>
      </c>
      <c r="S18" s="2"/>
    </row>
    <row r="19" spans="1:19">
      <c r="A19" s="4">
        <f t="shared" si="36"/>
        <v>0</v>
      </c>
      <c r="B19" s="4">
        <f t="shared" si="37"/>
        <v>0</v>
      </c>
      <c r="C19" s="4">
        <f t="shared" si="38"/>
        <v>0</v>
      </c>
      <c r="D19" s="4">
        <f t="shared" si="39"/>
        <v>0</v>
      </c>
      <c r="E19" s="5">
        <f t="shared" si="40"/>
        <v>0</v>
      </c>
      <c r="F19" s="4" t="e">
        <f t="shared" si="41"/>
        <v>#DIV/0!</v>
      </c>
      <c r="G19" s="4" t="e">
        <f t="shared" si="42"/>
        <v>#DIV/0!</v>
      </c>
      <c r="H19" s="4" t="e">
        <f t="shared" si="43"/>
        <v>#DIV/0!</v>
      </c>
      <c r="I19" s="4">
        <f t="shared" si="44"/>
        <v>0</v>
      </c>
      <c r="J19" s="4">
        <f t="shared" si="44"/>
        <v>0</v>
      </c>
      <c r="O19" s="71">
        <v>0</v>
      </c>
      <c r="P19" s="71">
        <f>O19/1.2</f>
        <v>0</v>
      </c>
      <c r="Q19" s="71">
        <f t="shared" ref="Q19" si="45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H8" sqref="H8"/>
    </sheetView>
  </sheetViews>
  <sheetFormatPr defaultRowHeight="15"/>
  <sheetData>
    <row r="33" ht="9" customHeight="1"/>
    <row r="34" hidden="1"/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G8"/>
  <sheetViews>
    <sheetView workbookViewId="0">
      <selection activeCell="H8" sqref="H8"/>
    </sheetView>
  </sheetViews>
  <sheetFormatPr defaultRowHeight="15"/>
  <sheetData>
    <row r="8" spans="7:7">
      <c r="G8" s="7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G33"/>
  <sheetViews>
    <sheetView tabSelected="1" topLeftCell="A2" zoomScale="85" zoomScaleNormal="85" workbookViewId="0">
      <selection activeCell="E29" sqref="E29"/>
    </sheetView>
  </sheetViews>
  <sheetFormatPr defaultRowHeight="15"/>
  <cols>
    <col min="2" max="2" width="15.140625" customWidth="1"/>
    <col min="4" max="4" width="14.85546875" customWidth="1"/>
    <col min="6" max="6" width="15.85546875" customWidth="1"/>
    <col min="7" max="7" width="15.28515625" customWidth="1"/>
    <col min="11" max="11" width="15.28515625" customWidth="1"/>
  </cols>
  <sheetData>
    <row r="2" spans="1:7">
      <c r="A2" s="71" t="s">
        <v>0</v>
      </c>
      <c r="B2" s="71" t="s">
        <v>109</v>
      </c>
      <c r="D2" s="71" t="s">
        <v>110</v>
      </c>
    </row>
    <row r="3" spans="1:7">
      <c r="C3" s="71" t="s">
        <v>111</v>
      </c>
      <c r="E3" s="71" t="s">
        <v>112</v>
      </c>
      <c r="F3" s="71" t="s">
        <v>113</v>
      </c>
    </row>
    <row r="4" spans="1:7">
      <c r="A4" s="74">
        <v>1</v>
      </c>
      <c r="B4" s="74">
        <v>205</v>
      </c>
      <c r="C4" s="74">
        <v>69.02</v>
      </c>
      <c r="D4" s="74"/>
      <c r="E4" s="74">
        <v>743</v>
      </c>
      <c r="F4" s="74">
        <v>13000</v>
      </c>
      <c r="G4" s="74">
        <f>E4*F4</f>
        <v>9659000</v>
      </c>
    </row>
    <row r="5" spans="1:7">
      <c r="A5" s="74">
        <v>2</v>
      </c>
      <c r="B5" s="74">
        <v>207</v>
      </c>
      <c r="C5" s="74">
        <v>69.02</v>
      </c>
      <c r="D5" s="74"/>
      <c r="E5" s="74">
        <v>743</v>
      </c>
      <c r="F5" s="74">
        <v>13000</v>
      </c>
      <c r="G5" s="74">
        <f t="shared" ref="G5" si="0">E5*F5</f>
        <v>9659000</v>
      </c>
    </row>
    <row r="6" spans="1:7">
      <c r="A6" s="74">
        <v>3</v>
      </c>
      <c r="B6" s="74">
        <v>306</v>
      </c>
      <c r="C6" s="74">
        <v>69.02</v>
      </c>
      <c r="D6" s="74"/>
      <c r="E6" s="74">
        <v>743</v>
      </c>
      <c r="F6" s="74">
        <v>11500</v>
      </c>
      <c r="G6" s="74">
        <f>E6*F6</f>
        <v>8544500</v>
      </c>
    </row>
    <row r="7" spans="1:7">
      <c r="A7" s="74">
        <v>4</v>
      </c>
      <c r="B7" s="74">
        <v>307</v>
      </c>
      <c r="C7" s="74">
        <v>69.02</v>
      </c>
      <c r="D7" s="74"/>
      <c r="E7" s="74">
        <v>743</v>
      </c>
      <c r="F7" s="74">
        <v>11500</v>
      </c>
      <c r="G7" s="74">
        <f>E7*F7</f>
        <v>8544500</v>
      </c>
    </row>
    <row r="8" spans="1:7">
      <c r="A8" s="74">
        <v>5</v>
      </c>
      <c r="B8" s="74">
        <v>308</v>
      </c>
      <c r="C8" s="74">
        <v>69.02</v>
      </c>
      <c r="D8" s="74"/>
      <c r="E8" s="74">
        <v>743</v>
      </c>
      <c r="F8" s="74">
        <v>11500</v>
      </c>
      <c r="G8" s="74">
        <f>E8*F8</f>
        <v>8544500</v>
      </c>
    </row>
    <row r="9" spans="1:7">
      <c r="A9" s="74">
        <v>6</v>
      </c>
      <c r="B9" s="74">
        <v>309</v>
      </c>
      <c r="C9" s="74">
        <v>69.02</v>
      </c>
      <c r="D9" s="74"/>
      <c r="E9" s="74">
        <v>743</v>
      </c>
      <c r="F9" s="74">
        <v>11500</v>
      </c>
      <c r="G9" s="74">
        <f>E9*F9</f>
        <v>8544500</v>
      </c>
    </row>
    <row r="10" spans="1:7">
      <c r="A10" s="74">
        <v>7</v>
      </c>
      <c r="B10" s="74">
        <v>310</v>
      </c>
      <c r="C10" s="74">
        <v>69.02</v>
      </c>
      <c r="D10" s="74"/>
      <c r="E10" s="74">
        <v>743</v>
      </c>
      <c r="F10" s="74">
        <v>11500</v>
      </c>
      <c r="G10" s="74">
        <f>E10*F10</f>
        <v>8544500</v>
      </c>
    </row>
    <row r="11" spans="1:7">
      <c r="A11" s="74">
        <v>8</v>
      </c>
      <c r="B11" s="74">
        <v>311</v>
      </c>
      <c r="C11" s="74">
        <v>69.02</v>
      </c>
      <c r="D11" s="74"/>
      <c r="E11" s="74">
        <v>743</v>
      </c>
      <c r="F11" s="74">
        <v>11500</v>
      </c>
      <c r="G11" s="74">
        <f>E11*F11</f>
        <v>8544500</v>
      </c>
    </row>
    <row r="12" spans="1:7">
      <c r="A12" s="74">
        <v>9</v>
      </c>
      <c r="B12" s="74">
        <v>312</v>
      </c>
      <c r="C12" s="74">
        <v>229</v>
      </c>
      <c r="D12" s="74"/>
      <c r="E12" s="74">
        <v>2465</v>
      </c>
      <c r="F12" s="74">
        <v>11500</v>
      </c>
      <c r="G12" s="74">
        <f>E12*F12</f>
        <v>28347500</v>
      </c>
    </row>
    <row r="13" spans="1:7">
      <c r="A13" s="74">
        <v>10</v>
      </c>
      <c r="B13" s="74">
        <v>313</v>
      </c>
      <c r="C13" s="74">
        <v>153.19</v>
      </c>
      <c r="D13" s="74"/>
      <c r="E13" s="74">
        <v>1649</v>
      </c>
      <c r="F13" s="74">
        <v>11500</v>
      </c>
      <c r="G13" s="74">
        <f>E13*F13</f>
        <v>18963500</v>
      </c>
    </row>
    <row r="14" spans="1:7">
      <c r="A14" s="74">
        <v>11</v>
      </c>
      <c r="B14" s="74">
        <v>316</v>
      </c>
      <c r="C14" s="74">
        <v>59.82</v>
      </c>
      <c r="D14" s="74"/>
      <c r="E14" s="74">
        <v>644</v>
      </c>
      <c r="F14" s="74">
        <v>11500</v>
      </c>
      <c r="G14" s="74">
        <f>E14*F14</f>
        <v>7406000</v>
      </c>
    </row>
    <row r="15" spans="1:7">
      <c r="A15" s="74">
        <v>12</v>
      </c>
      <c r="B15" s="74">
        <v>317</v>
      </c>
      <c r="C15" s="74">
        <v>59.82</v>
      </c>
      <c r="D15" s="74"/>
      <c r="E15" s="74">
        <v>644</v>
      </c>
      <c r="F15" s="74">
        <v>11500</v>
      </c>
      <c r="G15" s="74">
        <f>E15*F15</f>
        <v>7406000</v>
      </c>
    </row>
    <row r="16" spans="1:7">
      <c r="A16" s="74">
        <v>13</v>
      </c>
      <c r="B16" s="74">
        <v>320</v>
      </c>
      <c r="C16" s="74">
        <v>73.02</v>
      </c>
      <c r="D16" s="74"/>
      <c r="E16" s="74">
        <v>786</v>
      </c>
      <c r="F16" s="74">
        <v>11500</v>
      </c>
      <c r="G16" s="74">
        <f>E16*F16</f>
        <v>9039000</v>
      </c>
    </row>
    <row r="17" spans="1:7">
      <c r="A17" s="74">
        <v>14</v>
      </c>
      <c r="B17" s="74">
        <v>402</v>
      </c>
      <c r="C17" s="74">
        <v>267.64999999999998</v>
      </c>
      <c r="D17" s="74"/>
      <c r="E17" s="74">
        <v>2881</v>
      </c>
      <c r="F17" s="74">
        <v>11500</v>
      </c>
      <c r="G17" s="74">
        <f>E17*F17</f>
        <v>33131500</v>
      </c>
    </row>
    <row r="18" spans="1:7">
      <c r="A18" s="74">
        <v>15</v>
      </c>
      <c r="B18" s="74">
        <v>404</v>
      </c>
      <c r="C18" s="74">
        <v>69.02</v>
      </c>
      <c r="D18" s="74"/>
      <c r="E18" s="74">
        <v>743</v>
      </c>
      <c r="F18" s="74">
        <v>11500</v>
      </c>
      <c r="G18" s="74">
        <f>E18*F18</f>
        <v>8544500</v>
      </c>
    </row>
    <row r="19" spans="1:7">
      <c r="A19" s="74">
        <v>16</v>
      </c>
      <c r="B19" s="74">
        <v>405</v>
      </c>
      <c r="C19" s="74">
        <v>69.02</v>
      </c>
      <c r="D19" s="74"/>
      <c r="E19" s="74">
        <v>743</v>
      </c>
      <c r="F19" s="74">
        <v>11500</v>
      </c>
      <c r="G19" s="74">
        <f>E19*F19</f>
        <v>8544500</v>
      </c>
    </row>
    <row r="20" spans="1:7">
      <c r="A20" s="74">
        <v>17</v>
      </c>
      <c r="B20" s="74">
        <v>406</v>
      </c>
      <c r="C20" s="74">
        <v>69.02</v>
      </c>
      <c r="D20" s="74"/>
      <c r="E20" s="74">
        <v>743</v>
      </c>
      <c r="F20" s="74">
        <v>11500</v>
      </c>
      <c r="G20" s="74">
        <f>E20*F20</f>
        <v>8544500</v>
      </c>
    </row>
    <row r="21" spans="1:7">
      <c r="A21" s="74">
        <v>18</v>
      </c>
      <c r="B21" s="74">
        <v>407</v>
      </c>
      <c r="C21" s="74">
        <v>69.02</v>
      </c>
      <c r="D21" s="74"/>
      <c r="E21" s="74">
        <v>743</v>
      </c>
      <c r="F21" s="74">
        <v>11500</v>
      </c>
      <c r="G21" s="74">
        <f>E21*F21</f>
        <v>8544500</v>
      </c>
    </row>
    <row r="22" spans="1:7">
      <c r="A22" s="74">
        <v>19</v>
      </c>
      <c r="B22" s="74">
        <v>408</v>
      </c>
      <c r="C22" s="74">
        <v>69.02</v>
      </c>
      <c r="D22" s="74"/>
      <c r="E22" s="74">
        <v>743</v>
      </c>
      <c r="F22" s="74">
        <v>11500</v>
      </c>
      <c r="G22" s="74">
        <f>E22*F22</f>
        <v>8544500</v>
      </c>
    </row>
    <row r="23" spans="1:7">
      <c r="A23" s="74">
        <v>20</v>
      </c>
      <c r="B23" s="74">
        <v>409</v>
      </c>
      <c r="C23" s="74">
        <v>69.02</v>
      </c>
      <c r="D23" s="74"/>
      <c r="E23" s="74">
        <v>743</v>
      </c>
      <c r="F23" s="74">
        <v>11500</v>
      </c>
      <c r="G23" s="74">
        <f>E23*F23</f>
        <v>8544500</v>
      </c>
    </row>
    <row r="24" spans="1:7">
      <c r="A24" s="74">
        <v>21</v>
      </c>
      <c r="B24" s="74">
        <v>410</v>
      </c>
      <c r="C24" s="74">
        <v>69.02</v>
      </c>
      <c r="D24" s="74"/>
      <c r="E24" s="74">
        <v>743</v>
      </c>
      <c r="F24" s="74">
        <v>11500</v>
      </c>
      <c r="G24" s="74">
        <f>E24*F24</f>
        <v>8544500</v>
      </c>
    </row>
    <row r="25" spans="1:7">
      <c r="A25" s="74">
        <v>22</v>
      </c>
      <c r="B25" s="74">
        <v>411</v>
      </c>
      <c r="C25" s="74">
        <v>69.02</v>
      </c>
      <c r="D25" s="74"/>
      <c r="E25" s="74">
        <v>743</v>
      </c>
      <c r="F25" s="74">
        <v>11500</v>
      </c>
      <c r="G25" s="74">
        <f>E25*F25</f>
        <v>8544500</v>
      </c>
    </row>
    <row r="26" spans="1:7">
      <c r="A26" s="74">
        <v>23</v>
      </c>
      <c r="B26" s="74">
        <v>412</v>
      </c>
      <c r="C26" s="74">
        <v>229</v>
      </c>
      <c r="D26" s="74"/>
      <c r="E26" s="74">
        <v>2465</v>
      </c>
      <c r="F26" s="74">
        <v>11500</v>
      </c>
      <c r="G26" s="74">
        <f>E26*F26</f>
        <v>28347500</v>
      </c>
    </row>
    <row r="27" spans="1:7">
      <c r="A27" s="74">
        <v>24</v>
      </c>
      <c r="B27" s="74">
        <v>413</v>
      </c>
      <c r="C27" s="74">
        <v>153.19</v>
      </c>
      <c r="D27" s="74"/>
      <c r="E27" s="74">
        <v>1649</v>
      </c>
      <c r="F27" s="74">
        <v>11500</v>
      </c>
      <c r="G27" s="74">
        <f>E27*F27</f>
        <v>18963500</v>
      </c>
    </row>
    <row r="28" spans="1:7">
      <c r="A28" s="74">
        <v>25</v>
      </c>
      <c r="B28" s="74">
        <v>415</v>
      </c>
      <c r="C28" s="74">
        <v>59.82</v>
      </c>
      <c r="D28" s="74"/>
      <c r="E28" s="74">
        <v>644</v>
      </c>
      <c r="F28" s="74">
        <v>11500</v>
      </c>
      <c r="G28" s="74">
        <f>E28*F28</f>
        <v>7406000</v>
      </c>
    </row>
    <row r="29" spans="1:7">
      <c r="E29">
        <f>SUM(E4:E28)</f>
        <v>25715</v>
      </c>
    </row>
    <row r="30" spans="1:7">
      <c r="G30">
        <f>SUM(G4:G28)</f>
        <v>297951500</v>
      </c>
    </row>
    <row r="31" spans="1:7">
      <c r="A31" s="7" t="s">
        <v>68</v>
      </c>
      <c r="B31" s="117">
        <v>297951500</v>
      </c>
    </row>
    <row r="32" spans="1:7">
      <c r="A32" s="7" t="s">
        <v>24</v>
      </c>
      <c r="B32" s="118">
        <f>B31*90%</f>
        <v>268156350</v>
      </c>
    </row>
    <row r="33" spans="1:2">
      <c r="A33" s="7" t="s">
        <v>25</v>
      </c>
      <c r="B33" s="118">
        <f>B31*85%</f>
        <v>253258775</v>
      </c>
    </row>
  </sheetData>
  <pageMargins left="0.7" right="0.7" top="0.75" bottom="0.75" header="0.3" footer="0.3"/>
  <pageSetup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2025-01-18T11:18:58Z</dcterms:modified>
</cp:coreProperties>
</file>