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5"/>
  <workbookPr/>
  <mc:AlternateContent xmlns:mc="http://schemas.openxmlformats.org/markup-compatibility/2006">
    <mc:Choice Requires="x15">
      <x15ac:absPath xmlns:x15ac="http://schemas.microsoft.com/office/spreadsheetml/2010/11/ac" url="D:\Vaishali\SBI\SME - Fort\RAKESH P. SURANA\"/>
    </mc:Choice>
  </mc:AlternateContent>
  <xr:revisionPtr revIDLastSave="0" documentId="13_ncr:1_{015F1945-1316-4496-8DBE-25614830534A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20-20" sheetId="4" r:id="rId1"/>
    <sheet name="Sheet1" sheetId="13" r:id="rId2"/>
    <sheet name="Sheet2" sheetId="14" r:id="rId3"/>
    <sheet name="Sheet3" sheetId="15" r:id="rId4"/>
    <sheet name="Sheet4" sheetId="16" r:id="rId5"/>
    <sheet name="Sheet5" sheetId="17" r:id="rId6"/>
    <sheet name="Sheet6" sheetId="18" r:id="rId7"/>
    <sheet name="Sheet7" sheetId="19" r:id="rId8"/>
    <sheet name="Sheet8" sheetId="20" r:id="rId9"/>
    <sheet name="Sheet9" sheetId="21" r:id="rId10"/>
    <sheet name="Sheet10" sheetId="22" r:id="rId11"/>
    <sheet name="Sheet11" sheetId="23" r:id="rId12"/>
    <sheet name="Sheet12" sheetId="24" r:id="rId13"/>
  </sheets>
  <calcPr calcId="191029"/>
</workbook>
</file>

<file path=xl/calcChain.xml><?xml version="1.0" encoding="utf-8"?>
<calcChain xmlns="http://schemas.openxmlformats.org/spreadsheetml/2006/main">
  <c r="R7" i="4" l="1"/>
  <c r="O20" i="4" l="1"/>
  <c r="O21" i="4" s="1"/>
  <c r="V3" i="4"/>
  <c r="R2" i="4"/>
  <c r="V2" i="4"/>
  <c r="R20" i="4"/>
  <c r="R18" i="4"/>
  <c r="Q18" i="4"/>
  <c r="E25" i="4"/>
  <c r="R3" i="4"/>
  <c r="P43" i="4"/>
  <c r="P18" i="4"/>
  <c r="P42" i="4" l="1"/>
  <c r="P41" i="4"/>
  <c r="S40" i="4"/>
  <c r="S33" i="4"/>
  <c r="S39" i="4"/>
  <c r="S38" i="4"/>
  <c r="S37" i="4"/>
  <c r="S36" i="4"/>
  <c r="S35" i="4"/>
  <c r="S32" i="4"/>
  <c r="S31" i="4"/>
  <c r="S30" i="4"/>
  <c r="S29" i="4"/>
  <c r="S28" i="4"/>
  <c r="S27" i="4"/>
  <c r="S26" i="4"/>
  <c r="S25" i="4"/>
  <c r="O38" i="4"/>
  <c r="O37" i="4"/>
  <c r="O36" i="4"/>
  <c r="O35" i="4"/>
  <c r="O34" i="4"/>
  <c r="O32" i="4"/>
  <c r="O33" i="4" s="1"/>
  <c r="O31" i="4"/>
  <c r="O30" i="4"/>
  <c r="O29" i="4"/>
  <c r="O28" i="4"/>
  <c r="O27" i="4"/>
  <c r="O26" i="4"/>
  <c r="O25" i="4"/>
  <c r="H30" i="4" l="1"/>
  <c r="I19" i="4"/>
  <c r="I18" i="4"/>
  <c r="P13" i="4" l="1"/>
  <c r="Q13" i="4" s="1"/>
  <c r="P12" i="4"/>
  <c r="Q12" i="4" s="1"/>
  <c r="P11" i="4"/>
  <c r="Q11" i="4" s="1"/>
  <c r="P10" i="4"/>
  <c r="Q10" i="4" s="1"/>
  <c r="Q9" i="4"/>
  <c r="Q8" i="4"/>
  <c r="P7" i="4"/>
  <c r="Q6" i="4"/>
  <c r="P2" i="4"/>
  <c r="P5" i="4" l="1"/>
  <c r="Q4" i="4"/>
  <c r="P3" i="4"/>
  <c r="H21" i="4"/>
  <c r="H22" i="4" s="1"/>
  <c r="J19" i="4"/>
  <c r="J13" i="4" l="1"/>
  <c r="I13" i="4"/>
  <c r="E13" i="4"/>
  <c r="J12" i="4"/>
  <c r="I12" i="4"/>
  <c r="E12" i="4"/>
  <c r="J11" i="4"/>
  <c r="I11" i="4"/>
  <c r="E11" i="4"/>
  <c r="J10" i="4"/>
  <c r="I10" i="4"/>
  <c r="E10" i="4"/>
  <c r="J9" i="4"/>
  <c r="I9" i="4"/>
  <c r="E9" i="4"/>
  <c r="J8" i="4"/>
  <c r="I8" i="4"/>
  <c r="E8" i="4"/>
  <c r="J7" i="4"/>
  <c r="I7" i="4"/>
  <c r="E7" i="4"/>
  <c r="J6" i="4"/>
  <c r="I6" i="4"/>
  <c r="E6" i="4"/>
  <c r="J5" i="4"/>
  <c r="I5" i="4"/>
  <c r="E5" i="4"/>
  <c r="J4" i="4"/>
  <c r="I4" i="4"/>
  <c r="E4" i="4"/>
  <c r="J3" i="4"/>
  <c r="I3" i="4"/>
  <c r="E3" i="4"/>
  <c r="J2" i="4"/>
  <c r="I2" i="4"/>
  <c r="E2" i="4"/>
  <c r="P15" i="4" l="1"/>
  <c r="Q15" i="4" s="1"/>
  <c r="J15" i="4"/>
  <c r="I15" i="4"/>
  <c r="E15" i="4"/>
  <c r="A15" i="4"/>
  <c r="P14" i="4"/>
  <c r="Q14" i="4" s="1"/>
  <c r="J14" i="4"/>
  <c r="I14" i="4"/>
  <c r="E14" i="4"/>
  <c r="A14" i="4"/>
  <c r="A13" i="4"/>
  <c r="B12" i="4"/>
  <c r="C12" i="4" s="1"/>
  <c r="A12" i="4"/>
  <c r="B11" i="4"/>
  <c r="C11" i="4" s="1"/>
  <c r="A11" i="4"/>
  <c r="B10" i="4"/>
  <c r="C10" i="4" s="1"/>
  <c r="A10" i="4"/>
  <c r="B9" i="4"/>
  <c r="C9" i="4" s="1"/>
  <c r="A9" i="4"/>
  <c r="B8" i="4"/>
  <c r="C8" i="4" s="1"/>
  <c r="A8" i="4"/>
  <c r="A7" i="4"/>
  <c r="B6" i="4"/>
  <c r="C6" i="4" s="1"/>
  <c r="A6" i="4"/>
  <c r="B5" i="4"/>
  <c r="C5" i="4" s="1"/>
  <c r="A5" i="4"/>
  <c r="B4" i="4"/>
  <c r="C4" i="4" s="1"/>
  <c r="A4" i="4"/>
  <c r="B3" i="4"/>
  <c r="C3" i="4" s="1"/>
  <c r="A3" i="4"/>
  <c r="B2" i="4"/>
  <c r="C2" i="4" s="1"/>
  <c r="A2" i="4"/>
  <c r="G5" i="4" l="1"/>
  <c r="F8" i="4"/>
  <c r="F9" i="4"/>
  <c r="F10" i="4"/>
  <c r="F11" i="4"/>
  <c r="F12" i="4"/>
  <c r="F3" i="4"/>
  <c r="F4" i="4"/>
  <c r="F5" i="4"/>
  <c r="F6" i="4"/>
  <c r="F2" i="4"/>
  <c r="B13" i="4"/>
  <c r="C13" i="4" s="1"/>
  <c r="B14" i="4"/>
  <c r="C14" i="4" s="1"/>
  <c r="B15" i="4"/>
  <c r="C15" i="4" s="1"/>
  <c r="B7" i="4"/>
  <c r="C7" i="4" s="1"/>
  <c r="F14" i="4" l="1"/>
  <c r="F13" i="4"/>
  <c r="D5" i="4"/>
  <c r="H5" i="4" s="1"/>
  <c r="D10" i="4"/>
  <c r="H10" i="4" s="1"/>
  <c r="G10" i="4"/>
  <c r="D9" i="4"/>
  <c r="H9" i="4" s="1"/>
  <c r="G9" i="4"/>
  <c r="D12" i="4"/>
  <c r="H12" i="4" s="1"/>
  <c r="G12" i="4"/>
  <c r="F7" i="4"/>
  <c r="D3" i="4"/>
  <c r="H3" i="4" s="1"/>
  <c r="G3" i="4"/>
  <c r="D11" i="4"/>
  <c r="H11" i="4" s="1"/>
  <c r="G11" i="4"/>
  <c r="D2" i="4"/>
  <c r="H2" i="4" s="1"/>
  <c r="G2" i="4"/>
  <c r="D4" i="4"/>
  <c r="H4" i="4" s="1"/>
  <c r="G4" i="4"/>
  <c r="D6" i="4"/>
  <c r="H6" i="4" s="1"/>
  <c r="G6" i="4"/>
  <c r="D8" i="4"/>
  <c r="H8" i="4" s="1"/>
  <c r="G8" i="4"/>
  <c r="D15" i="4"/>
  <c r="H15" i="4" s="1"/>
  <c r="G15" i="4"/>
  <c r="F15" i="4"/>
  <c r="D14" i="4"/>
  <c r="H14" i="4" s="1"/>
  <c r="G14" i="4"/>
  <c r="D13" i="4" l="1"/>
  <c r="H13" i="4" s="1"/>
  <c r="G13" i="4"/>
  <c r="D7" i="4"/>
  <c r="H7" i="4" s="1"/>
  <c r="G7" i="4"/>
</calcChain>
</file>

<file path=xl/sharedStrings.xml><?xml version="1.0" encoding="utf-8"?>
<sst xmlns="http://schemas.openxmlformats.org/spreadsheetml/2006/main" count="42" uniqueCount="35">
  <si>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</si>
  <si>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</si>
  <si>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</si>
  <si>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</si>
  <si>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</si>
  <si>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</si>
  <si>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</si>
  <si>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</si>
  <si>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</si>
  <si>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</si>
  <si>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</si>
  <si>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</si>
  <si>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</si>
  <si>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fmv</t>
  </si>
  <si>
    <t>ca</t>
  </si>
  <si>
    <t>bua - index</t>
  </si>
  <si>
    <t>rate on ca</t>
  </si>
  <si>
    <t>mca</t>
  </si>
  <si>
    <t>16.01.23</t>
  </si>
  <si>
    <t>20.02.23</t>
  </si>
  <si>
    <t>av</t>
  </si>
  <si>
    <t>sd</t>
  </si>
  <si>
    <t>rd</t>
  </si>
  <si>
    <t>Flat No. 202, 2nd Floor, Building No 4, VRINDAVAN, SALASAR BRIJ BHOOMI, Temba Road, Flyover Bridge, Bhaynder West,</t>
  </si>
  <si>
    <t>f. no. 201-202 merged</t>
  </si>
  <si>
    <t>f. no. 201</t>
  </si>
  <si>
    <t>f.no.202</t>
  </si>
  <si>
    <t>totla ca</t>
  </si>
  <si>
    <t>terrace</t>
  </si>
  <si>
    <t>agreement - 2005 = 202</t>
  </si>
  <si>
    <t>agreement - 2005 = 201</t>
  </si>
  <si>
    <t>12000 on sbua</t>
  </si>
  <si>
    <t>2021 - f. no. 201</t>
  </si>
  <si>
    <t>f. no. 202-2021</t>
  </si>
  <si>
    <t>31.08.23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</si>
</sst>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0" borderId="0" xfId="0" applyFill="1"/>
    <xf numFmtId="0" fontId="0" fillId="3" borderId="0" xfId="0" applyFill="1"/>
    <xf numFmtId="0" fontId="1" fillId="3" borderId="0" xfId="0" applyFont="1" applyFill="1" applyAlignment="1">
      <alignment wrapText="1"/>
    </xf>
    <xf numFmtId="0" fontId="1" fillId="3" borderId="0" xfId="0" applyFont="1" applyFill="1"/>
    <xf numFmtId="0" fontId="0" fillId="2" borderId="0" xfId="0" applyFill="1"/>
    <xf numFmtId="0" fontId="2" fillId="2" borderId="0" xfId="0" applyFont="1" applyFill="1"/>
    <xf numFmtId="0" fontId="3" fillId="2" borderId="0" xfId="0" applyFont="1" applyFill="1"/>
    <xf numFmtId="0" fontId="2" fillId="2" borderId="0" xfId="0" applyFont="1" applyFill="1" applyAlignment="1">
      <alignment horizontal="center" vertical="center"/>
    </xf>
    <xf numFmtId="0" fontId="1" fillId="2" borderId="0" xfId="0" applyFont="1" applyFill="1"/>
    <xf numFmtId="0" fontId="3" fillId="0" borderId="0" xfId="0" applyFont="1"/>
    <xf numFmtId="0" fontId="0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457200</xdr:colOff>
      <xdr:row>24</xdr:row>
      <xdr:rowOff>9264</xdr:rowOff>
    </xdr:from>
    <xdr:to>
      <xdr:col>28</xdr:col>
      <xdr:colOff>153370</xdr:colOff>
      <xdr:row>40</xdr:row>
      <xdr:rowOff>143550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8A18E2B-3652-467E-85EC-435CAFBEC9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934825" y="5152764"/>
          <a:ext cx="4572970" cy="3182286"/>
        </a:xfrm>
        <a:prstGeom prst="rect">
          <a:avLst/>
        </a:prstGeom>
      </xdr:spPr>
    </xdr:pic>
    <xdr:clientData/>
  </xdr:twoCellAnchor>
  <xdr:twoCellAnchor editAs="oneCell">
    <xdr:from>
      <xdr:col>24</xdr:col>
      <xdr:colOff>524194</xdr:colOff>
      <xdr:row>0</xdr:row>
      <xdr:rowOff>685800</xdr:rowOff>
    </xdr:from>
    <xdr:to>
      <xdr:col>32</xdr:col>
      <xdr:colOff>334288</xdr:colOff>
      <xdr:row>23</xdr:row>
      <xdr:rowOff>10359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8E50BE4-FD00-4DD7-AE4A-EA080E23A4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440219" y="685800"/>
          <a:ext cx="4686894" cy="427755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31</xdr:col>
      <xdr:colOff>2196</xdr:colOff>
      <xdr:row>56</xdr:row>
      <xdr:rowOff>74914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4B8EC0E-771A-485D-9B0D-5936FB525D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18285714" cy="1028571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30</xdr:col>
      <xdr:colOff>607314</xdr:colOff>
      <xdr:row>59</xdr:row>
      <xdr:rowOff>189214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3AB73FC-B080-4A6D-A5D0-ECDAC6268B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143000"/>
          <a:ext cx="18285714" cy="1028571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15</xdr:col>
      <xdr:colOff>10803</xdr:colOff>
      <xdr:row>46</xdr:row>
      <xdr:rowOff>58354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9F2A11C-225F-4048-92AA-A6E690E202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"/>
          <a:ext cx="9154803" cy="863085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15</xdr:col>
      <xdr:colOff>325086</xdr:colOff>
      <xdr:row>48</xdr:row>
      <xdr:rowOff>48835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7FBF2E1-B4C5-427D-B917-31C81C12B5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8859486" cy="866896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7</xdr:row>
      <xdr:rowOff>0</xdr:rowOff>
    </xdr:from>
    <xdr:to>
      <xdr:col>14</xdr:col>
      <xdr:colOff>325086</xdr:colOff>
      <xdr:row>52</xdr:row>
      <xdr:rowOff>115512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141D5DF-7108-41F1-87B0-67F1C04AD1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333500"/>
          <a:ext cx="8859486" cy="868801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4</xdr:row>
      <xdr:rowOff>0</xdr:rowOff>
    </xdr:from>
    <xdr:to>
      <xdr:col>18</xdr:col>
      <xdr:colOff>238125</xdr:colOff>
      <xdr:row>58</xdr:row>
      <xdr:rowOff>95250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F9DC488-6E74-44DE-9FF7-CE09207E37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57600" y="762000"/>
          <a:ext cx="7553325" cy="1038225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15</xdr:col>
      <xdr:colOff>448929</xdr:colOff>
      <xdr:row>46</xdr:row>
      <xdr:rowOff>115512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DE41D37-2FCE-4A04-BCCD-941BB31251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8983329" cy="868801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43"/>
  <sheetViews>
    <sheetView tabSelected="1" topLeftCell="C1" zoomScaleNormal="100" workbookViewId="0">
      <selection activeCell="Q10" sqref="Q10"/>
    </sheetView>
  </sheetViews>
  <sheetFormatPr defaultRowHeight="15" x14ac:dyDescent="0.25"/>
  <cols>
    <col min="1" max="1" width="4.28515625" customWidth="1"/>
    <col min="2" max="2" width="11.140625" bestFit="1" customWidth="1"/>
    <col min="3" max="4" width="12.5703125" customWidth="1"/>
    <col min="5" max="5" width="15.42578125" customWidth="1"/>
    <col min="6" max="6" width="7.7109375" style="7" customWidth="1"/>
    <col min="7" max="7" width="9.85546875" customWidth="1"/>
    <col min="8" max="8" width="10.85546875" customWidth="1"/>
    <col min="9" max="9" width="11.85546875" customWidth="1"/>
    <col min="10" max="10" width="9.85546875" customWidth="1"/>
    <col min="11" max="13" width="9.140625" hidden="1" customWidth="1"/>
    <col min="14" max="14" width="5" customWidth="1"/>
    <col min="15" max="15" width="10.5703125" customWidth="1"/>
    <col min="16" max="16" width="8.28515625" customWidth="1"/>
    <col min="17" max="17" width="10.7109375" customWidth="1"/>
    <col min="18" max="18" width="16" customWidth="1"/>
    <col min="19" max="19" width="6.28515625" customWidth="1"/>
  </cols>
  <sheetData>
    <row r="1" spans="1:28" s="1" customFormat="1" ht="60" x14ac:dyDescent="0.25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9" t="s">
        <v>11</v>
      </c>
      <c r="H1" s="9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  <c r="S1" s="1" t="s">
        <v>3</v>
      </c>
      <c r="AB1" s="1" t="s">
        <v>33</v>
      </c>
    </row>
    <row r="2" spans="1:28" x14ac:dyDescent="0.25">
      <c r="A2" s="4">
        <f t="shared" ref="A2:A15" si="0">N2</f>
        <v>0</v>
      </c>
      <c r="B2" s="4">
        <f t="shared" ref="B2:B15" si="1">Q2</f>
        <v>656</v>
      </c>
      <c r="C2" s="4">
        <f>B2*1.1</f>
        <v>721.6</v>
      </c>
      <c r="D2" s="4">
        <f t="shared" ref="D2:D13" si="2">C2*1.2</f>
        <v>865.92</v>
      </c>
      <c r="E2" s="5">
        <f t="shared" ref="E2:E13" si="3">R2</f>
        <v>10730000</v>
      </c>
      <c r="F2" s="15">
        <f t="shared" ref="F2:F13" si="4">ROUND((E2/B2),0)</f>
        <v>16357</v>
      </c>
      <c r="G2" s="10">
        <f t="shared" ref="G2:G13" si="5">ROUND((E2/C2),0)</f>
        <v>14870</v>
      </c>
      <c r="H2" s="10">
        <f t="shared" ref="H2:H13" si="6">ROUND((E2/D2),0)</f>
        <v>12391</v>
      </c>
      <c r="I2" s="4" t="e">
        <f>#REF!</f>
        <v>#REF!</v>
      </c>
      <c r="J2" s="4" t="str">
        <f t="shared" ref="J2:J13" si="7">S2</f>
        <v>16.01.23</v>
      </c>
      <c r="O2">
        <v>0</v>
      </c>
      <c r="P2">
        <f t="shared" ref="P2:P13" si="8">O2/1.2</f>
        <v>0</v>
      </c>
      <c r="Q2">
        <v>656</v>
      </c>
      <c r="R2" s="2">
        <f>10000000+700000+30000</f>
        <v>10730000</v>
      </c>
      <c r="S2" s="8" t="s">
        <v>18</v>
      </c>
      <c r="T2" s="8"/>
      <c r="U2">
        <v>10000000</v>
      </c>
      <c r="V2">
        <f>U2/Q2</f>
        <v>15243.90243902439</v>
      </c>
    </row>
    <row r="3" spans="1:28" x14ac:dyDescent="0.25">
      <c r="A3" s="4">
        <f t="shared" si="0"/>
        <v>0</v>
      </c>
      <c r="B3" s="4">
        <f t="shared" si="1"/>
        <v>478</v>
      </c>
      <c r="C3" s="4">
        <f t="shared" ref="C3:C15" si="9">B3*1.1</f>
        <v>525.80000000000007</v>
      </c>
      <c r="D3" s="4">
        <f t="shared" si="2"/>
        <v>630.96</v>
      </c>
      <c r="E3" s="5">
        <f t="shared" si="3"/>
        <v>6450000</v>
      </c>
      <c r="F3" s="10">
        <f t="shared" si="4"/>
        <v>13494</v>
      </c>
      <c r="G3" s="10">
        <f t="shared" si="5"/>
        <v>12267</v>
      </c>
      <c r="H3" s="10">
        <f t="shared" si="6"/>
        <v>10223</v>
      </c>
      <c r="I3" s="4" t="e">
        <f>#REF!</f>
        <v>#REF!</v>
      </c>
      <c r="J3" s="4" t="str">
        <f t="shared" si="7"/>
        <v>20.02.23</v>
      </c>
      <c r="O3">
        <v>0</v>
      </c>
      <c r="P3">
        <f t="shared" si="8"/>
        <v>0</v>
      </c>
      <c r="Q3">
        <v>478</v>
      </c>
      <c r="R3" s="2">
        <f>6000000+420000+30000</f>
        <v>6450000</v>
      </c>
      <c r="S3" s="8" t="s">
        <v>19</v>
      </c>
      <c r="T3" s="8"/>
      <c r="U3">
        <v>6000000</v>
      </c>
      <c r="V3">
        <f>U3/Q3</f>
        <v>12552.301255230126</v>
      </c>
    </row>
    <row r="4" spans="1:28" x14ac:dyDescent="0.25">
      <c r="A4" s="4">
        <f t="shared" si="0"/>
        <v>0</v>
      </c>
      <c r="B4" s="4">
        <f t="shared" si="1"/>
        <v>1125</v>
      </c>
      <c r="C4" s="4">
        <f t="shared" si="9"/>
        <v>1237.5</v>
      </c>
      <c r="D4" s="4">
        <f t="shared" si="2"/>
        <v>1485</v>
      </c>
      <c r="E4" s="5">
        <f t="shared" si="3"/>
        <v>24000000</v>
      </c>
      <c r="F4" s="15">
        <f t="shared" si="4"/>
        <v>21333</v>
      </c>
      <c r="G4" s="10">
        <f t="shared" si="5"/>
        <v>19394</v>
      </c>
      <c r="H4" s="10">
        <f t="shared" si="6"/>
        <v>16162</v>
      </c>
      <c r="I4" s="4" t="e">
        <f>#REF!</f>
        <v>#REF!</v>
      </c>
      <c r="J4" s="4">
        <f t="shared" si="7"/>
        <v>0</v>
      </c>
      <c r="O4">
        <v>0</v>
      </c>
      <c r="P4">
        <v>1350</v>
      </c>
      <c r="Q4">
        <f t="shared" ref="Q4" si="10">P4/1.2</f>
        <v>1125</v>
      </c>
      <c r="R4" s="2">
        <v>24000000</v>
      </c>
      <c r="S4" s="8"/>
      <c r="T4" s="8"/>
    </row>
    <row r="5" spans="1:28" x14ac:dyDescent="0.25">
      <c r="A5" s="4">
        <f t="shared" si="0"/>
        <v>0</v>
      </c>
      <c r="B5" s="4">
        <f t="shared" si="1"/>
        <v>500</v>
      </c>
      <c r="C5" s="4">
        <f t="shared" si="9"/>
        <v>550</v>
      </c>
      <c r="D5" s="4">
        <f t="shared" si="2"/>
        <v>660</v>
      </c>
      <c r="E5" s="5">
        <f t="shared" si="3"/>
        <v>9000000</v>
      </c>
      <c r="F5" s="15">
        <f t="shared" si="4"/>
        <v>18000</v>
      </c>
      <c r="G5" s="10">
        <f t="shared" si="5"/>
        <v>16364</v>
      </c>
      <c r="H5" s="10">
        <f t="shared" si="6"/>
        <v>13636</v>
      </c>
      <c r="I5" s="4" t="e">
        <f>#REF!</f>
        <v>#REF!</v>
      </c>
      <c r="J5" s="4">
        <f t="shared" si="7"/>
        <v>0</v>
      </c>
      <c r="O5">
        <v>0</v>
      </c>
      <c r="P5">
        <f t="shared" si="8"/>
        <v>0</v>
      </c>
      <c r="Q5">
        <v>500</v>
      </c>
      <c r="R5" s="2">
        <v>9000000</v>
      </c>
      <c r="S5" s="8"/>
      <c r="T5" s="8"/>
    </row>
    <row r="6" spans="1:28" x14ac:dyDescent="0.25">
      <c r="A6" s="4">
        <f t="shared" si="0"/>
        <v>0</v>
      </c>
      <c r="B6" s="4">
        <f t="shared" si="1"/>
        <v>583.33333333333337</v>
      </c>
      <c r="C6" s="4">
        <f t="shared" si="9"/>
        <v>641.66666666666674</v>
      </c>
      <c r="D6" s="4">
        <f t="shared" si="2"/>
        <v>770.00000000000011</v>
      </c>
      <c r="E6" s="5">
        <f t="shared" si="3"/>
        <v>10000000</v>
      </c>
      <c r="F6" s="10">
        <f t="shared" si="4"/>
        <v>17143</v>
      </c>
      <c r="G6" s="10">
        <f t="shared" si="5"/>
        <v>15584</v>
      </c>
      <c r="H6" s="10">
        <f t="shared" si="6"/>
        <v>12987</v>
      </c>
      <c r="I6" s="4" t="e">
        <f>#REF!</f>
        <v>#REF!</v>
      </c>
      <c r="J6" s="4">
        <f t="shared" si="7"/>
        <v>0</v>
      </c>
      <c r="O6">
        <v>0</v>
      </c>
      <c r="P6">
        <v>700</v>
      </c>
      <c r="Q6">
        <f t="shared" ref="Q6:Q13" si="11">P6/1.2</f>
        <v>583.33333333333337</v>
      </c>
      <c r="R6" s="2">
        <v>10000000</v>
      </c>
      <c r="S6" s="8"/>
      <c r="T6" s="8"/>
    </row>
    <row r="7" spans="1:28" x14ac:dyDescent="0.25">
      <c r="A7" s="4">
        <f t="shared" si="0"/>
        <v>0</v>
      </c>
      <c r="B7" s="4">
        <f t="shared" si="1"/>
        <v>700</v>
      </c>
      <c r="C7" s="4">
        <f t="shared" si="9"/>
        <v>770.00000000000011</v>
      </c>
      <c r="D7" s="4">
        <f t="shared" si="2"/>
        <v>924.00000000000011</v>
      </c>
      <c r="E7" s="5">
        <f t="shared" si="3"/>
        <v>11532500</v>
      </c>
      <c r="F7" s="10">
        <f t="shared" si="4"/>
        <v>16475</v>
      </c>
      <c r="G7" s="10">
        <f t="shared" si="5"/>
        <v>14977</v>
      </c>
      <c r="H7" s="10">
        <f t="shared" si="6"/>
        <v>12481</v>
      </c>
      <c r="I7" s="4" t="e">
        <f>#REF!</f>
        <v>#REF!</v>
      </c>
      <c r="J7" s="4" t="str">
        <f t="shared" si="7"/>
        <v>31.08.23</v>
      </c>
      <c r="O7">
        <v>0</v>
      </c>
      <c r="P7">
        <f t="shared" si="8"/>
        <v>0</v>
      </c>
      <c r="Q7">
        <v>700</v>
      </c>
      <c r="R7" s="2">
        <f>10750000+752500+30000</f>
        <v>11532500</v>
      </c>
      <c r="S7" s="8" t="s">
        <v>34</v>
      </c>
      <c r="T7" s="8"/>
    </row>
    <row r="8" spans="1:28" x14ac:dyDescent="0.25">
      <c r="A8" s="4">
        <f t="shared" si="0"/>
        <v>0</v>
      </c>
      <c r="B8" s="4">
        <f t="shared" si="1"/>
        <v>729.16666666666674</v>
      </c>
      <c r="C8" s="4">
        <f t="shared" si="9"/>
        <v>802.08333333333348</v>
      </c>
      <c r="D8" s="4">
        <f t="shared" si="2"/>
        <v>962.50000000000011</v>
      </c>
      <c r="E8" s="5">
        <f t="shared" si="3"/>
        <v>17000000</v>
      </c>
      <c r="F8" s="15">
        <f t="shared" si="4"/>
        <v>23314</v>
      </c>
      <c r="G8" s="15">
        <f t="shared" si="5"/>
        <v>21195</v>
      </c>
      <c r="H8" s="10">
        <f t="shared" si="6"/>
        <v>17662</v>
      </c>
      <c r="I8" s="4" t="e">
        <f>#REF!</f>
        <v>#REF!</v>
      </c>
      <c r="J8" s="4">
        <f t="shared" si="7"/>
        <v>0</v>
      </c>
      <c r="O8">
        <v>0</v>
      </c>
      <c r="P8">
        <v>875</v>
      </c>
      <c r="Q8">
        <f t="shared" si="11"/>
        <v>729.16666666666674</v>
      </c>
      <c r="R8" s="2">
        <v>17000000</v>
      </c>
      <c r="S8" s="8"/>
      <c r="T8" s="8"/>
    </row>
    <row r="9" spans="1:28" x14ac:dyDescent="0.25">
      <c r="A9" s="4">
        <f t="shared" si="0"/>
        <v>0</v>
      </c>
      <c r="B9" s="4">
        <f t="shared" si="1"/>
        <v>808.33333333333337</v>
      </c>
      <c r="C9" s="4">
        <f t="shared" si="9"/>
        <v>889.16666666666674</v>
      </c>
      <c r="D9" s="4">
        <f t="shared" si="2"/>
        <v>1067</v>
      </c>
      <c r="E9" s="5">
        <f t="shared" si="3"/>
        <v>17500000</v>
      </c>
      <c r="F9" s="10">
        <f t="shared" si="4"/>
        <v>21649</v>
      </c>
      <c r="G9" s="10">
        <f t="shared" si="5"/>
        <v>19681</v>
      </c>
      <c r="H9" s="10">
        <f t="shared" si="6"/>
        <v>16401</v>
      </c>
      <c r="I9" s="4" t="e">
        <f>#REF!</f>
        <v>#REF!</v>
      </c>
      <c r="J9" s="4">
        <f t="shared" si="7"/>
        <v>0</v>
      </c>
      <c r="O9">
        <v>0</v>
      </c>
      <c r="P9">
        <v>970</v>
      </c>
      <c r="Q9">
        <f t="shared" si="11"/>
        <v>808.33333333333337</v>
      </c>
      <c r="R9" s="2">
        <v>17500000</v>
      </c>
      <c r="S9" s="8"/>
      <c r="T9" s="8"/>
    </row>
    <row r="10" spans="1:28" x14ac:dyDescent="0.25">
      <c r="A10" s="4">
        <f t="shared" si="0"/>
        <v>0</v>
      </c>
      <c r="B10" s="4">
        <f t="shared" si="1"/>
        <v>0</v>
      </c>
      <c r="C10" s="4">
        <f t="shared" si="9"/>
        <v>0</v>
      </c>
      <c r="D10" s="4">
        <f t="shared" si="2"/>
        <v>0</v>
      </c>
      <c r="E10" s="5">
        <f t="shared" si="3"/>
        <v>0</v>
      </c>
      <c r="F10" s="15" t="e">
        <f t="shared" si="4"/>
        <v>#DIV/0!</v>
      </c>
      <c r="G10" s="10" t="e">
        <f t="shared" si="5"/>
        <v>#DIV/0!</v>
      </c>
      <c r="H10" s="10" t="e">
        <f t="shared" si="6"/>
        <v>#DIV/0!</v>
      </c>
      <c r="I10" s="4" t="e">
        <f>#REF!</f>
        <v>#REF!</v>
      </c>
      <c r="J10" s="4">
        <f t="shared" si="7"/>
        <v>0</v>
      </c>
      <c r="O10">
        <v>0</v>
      </c>
      <c r="P10">
        <f t="shared" si="8"/>
        <v>0</v>
      </c>
      <c r="Q10">
        <f t="shared" si="11"/>
        <v>0</v>
      </c>
      <c r="R10" s="2">
        <v>0</v>
      </c>
      <c r="S10" s="8"/>
      <c r="T10" s="8"/>
    </row>
    <row r="11" spans="1:28" x14ac:dyDescent="0.25">
      <c r="A11" s="4">
        <f t="shared" si="0"/>
        <v>0</v>
      </c>
      <c r="B11" s="4">
        <f t="shared" si="1"/>
        <v>0</v>
      </c>
      <c r="C11" s="4">
        <f t="shared" si="9"/>
        <v>0</v>
      </c>
      <c r="D11" s="4">
        <f t="shared" si="2"/>
        <v>0</v>
      </c>
      <c r="E11" s="5">
        <f t="shared" si="3"/>
        <v>0</v>
      </c>
      <c r="F11" s="10" t="e">
        <f t="shared" si="4"/>
        <v>#DIV/0!</v>
      </c>
      <c r="G11" s="10" t="e">
        <f t="shared" si="5"/>
        <v>#DIV/0!</v>
      </c>
      <c r="H11" s="10" t="e">
        <f t="shared" si="6"/>
        <v>#DIV/0!</v>
      </c>
      <c r="I11" s="4" t="e">
        <f>#REF!</f>
        <v>#REF!</v>
      </c>
      <c r="J11" s="4">
        <f t="shared" si="7"/>
        <v>0</v>
      </c>
      <c r="O11">
        <v>0</v>
      </c>
      <c r="P11">
        <f t="shared" si="8"/>
        <v>0</v>
      </c>
      <c r="Q11">
        <f t="shared" si="11"/>
        <v>0</v>
      </c>
      <c r="R11" s="2">
        <v>0</v>
      </c>
      <c r="S11" s="8"/>
      <c r="T11" s="8"/>
    </row>
    <row r="12" spans="1:28" x14ac:dyDescent="0.25">
      <c r="A12" s="4">
        <f t="shared" si="0"/>
        <v>0</v>
      </c>
      <c r="B12" s="4">
        <f t="shared" si="1"/>
        <v>0</v>
      </c>
      <c r="C12" s="4">
        <f t="shared" si="9"/>
        <v>0</v>
      </c>
      <c r="D12" s="4">
        <f t="shared" si="2"/>
        <v>0</v>
      </c>
      <c r="E12" s="5">
        <f t="shared" si="3"/>
        <v>0</v>
      </c>
      <c r="F12" s="15" t="e">
        <f t="shared" si="4"/>
        <v>#DIV/0!</v>
      </c>
      <c r="G12" s="10" t="e">
        <f t="shared" si="5"/>
        <v>#DIV/0!</v>
      </c>
      <c r="H12" s="10" t="e">
        <f t="shared" si="6"/>
        <v>#DIV/0!</v>
      </c>
      <c r="I12" s="4" t="e">
        <f>#REF!</f>
        <v>#REF!</v>
      </c>
      <c r="J12" s="4">
        <f t="shared" si="7"/>
        <v>0</v>
      </c>
      <c r="O12">
        <v>0</v>
      </c>
      <c r="P12">
        <f t="shared" si="8"/>
        <v>0</v>
      </c>
      <c r="Q12">
        <f t="shared" si="11"/>
        <v>0</v>
      </c>
      <c r="R12" s="2">
        <v>0</v>
      </c>
      <c r="S12" s="8"/>
      <c r="T12" s="8"/>
    </row>
    <row r="13" spans="1:28" x14ac:dyDescent="0.25">
      <c r="A13" s="4">
        <f t="shared" si="0"/>
        <v>0</v>
      </c>
      <c r="B13" s="4">
        <f t="shared" si="1"/>
        <v>0</v>
      </c>
      <c r="C13" s="4">
        <f t="shared" si="9"/>
        <v>0</v>
      </c>
      <c r="D13" s="4">
        <f t="shared" si="2"/>
        <v>0</v>
      </c>
      <c r="E13" s="5">
        <f t="shared" si="3"/>
        <v>0</v>
      </c>
      <c r="F13" s="10" t="e">
        <f t="shared" si="4"/>
        <v>#DIV/0!</v>
      </c>
      <c r="G13" s="10" t="e">
        <f t="shared" si="5"/>
        <v>#DIV/0!</v>
      </c>
      <c r="H13" s="10" t="e">
        <f t="shared" si="6"/>
        <v>#DIV/0!</v>
      </c>
      <c r="I13" s="4" t="e">
        <f>#REF!</f>
        <v>#REF!</v>
      </c>
      <c r="J13" s="4">
        <f t="shared" si="7"/>
        <v>0</v>
      </c>
      <c r="O13">
        <v>0</v>
      </c>
      <c r="P13">
        <f t="shared" si="8"/>
        <v>0</v>
      </c>
      <c r="Q13">
        <f t="shared" si="11"/>
        <v>0</v>
      </c>
      <c r="R13" s="2">
        <v>0</v>
      </c>
      <c r="S13" s="8"/>
      <c r="T13" s="8"/>
    </row>
    <row r="14" spans="1:28" x14ac:dyDescent="0.25">
      <c r="A14" s="4">
        <f t="shared" si="0"/>
        <v>0</v>
      </c>
      <c r="B14" s="4">
        <f t="shared" si="1"/>
        <v>0</v>
      </c>
      <c r="C14" s="4">
        <f t="shared" si="9"/>
        <v>0</v>
      </c>
      <c r="D14" s="4">
        <f t="shared" ref="D14:D15" si="12">C14*1.2</f>
        <v>0</v>
      </c>
      <c r="E14" s="5">
        <f t="shared" ref="E14:E15" si="13">R14</f>
        <v>0</v>
      </c>
      <c r="F14" s="10" t="e">
        <f t="shared" ref="F14:F15" si="14">ROUND((E14/B14),0)</f>
        <v>#DIV/0!</v>
      </c>
      <c r="G14" s="10" t="e">
        <f t="shared" ref="G14:G15" si="15">ROUND((E14/C14),0)</f>
        <v>#DIV/0!</v>
      </c>
      <c r="H14" s="4" t="e">
        <f t="shared" ref="H14:H15" si="16">ROUND((E14/D14),0)</f>
        <v>#DIV/0!</v>
      </c>
      <c r="I14" s="4" t="e">
        <f>#REF!</f>
        <v>#REF!</v>
      </c>
      <c r="J14" s="4">
        <f t="shared" ref="J14:J15" si="17">S14</f>
        <v>0</v>
      </c>
      <c r="O14">
        <v>0</v>
      </c>
      <c r="P14">
        <f t="shared" ref="P14:P15" si="18">O14/1.2</f>
        <v>0</v>
      </c>
      <c r="Q14">
        <f t="shared" ref="Q14:Q15" si="19">P14/1.2</f>
        <v>0</v>
      </c>
      <c r="R14" s="2">
        <v>0</v>
      </c>
      <c r="S14" s="8"/>
      <c r="T14" s="8"/>
    </row>
    <row r="15" spans="1:28" x14ac:dyDescent="0.25">
      <c r="A15" s="4">
        <f t="shared" si="0"/>
        <v>0</v>
      </c>
      <c r="B15" s="4">
        <f t="shared" si="1"/>
        <v>0</v>
      </c>
      <c r="C15" s="4">
        <f t="shared" si="9"/>
        <v>0</v>
      </c>
      <c r="D15" s="4">
        <f t="shared" si="12"/>
        <v>0</v>
      </c>
      <c r="E15" s="5">
        <f t="shared" si="13"/>
        <v>0</v>
      </c>
      <c r="F15" s="10" t="e">
        <f t="shared" si="14"/>
        <v>#DIV/0!</v>
      </c>
      <c r="G15" s="4" t="e">
        <f t="shared" si="15"/>
        <v>#DIV/0!</v>
      </c>
      <c r="H15" s="4" t="e">
        <f t="shared" si="16"/>
        <v>#DIV/0!</v>
      </c>
      <c r="I15" s="4" t="e">
        <f>#REF!</f>
        <v>#REF!</v>
      </c>
      <c r="J15" s="4">
        <f t="shared" si="17"/>
        <v>0</v>
      </c>
      <c r="O15">
        <v>0</v>
      </c>
      <c r="P15">
        <f t="shared" si="18"/>
        <v>0</v>
      </c>
      <c r="Q15">
        <f t="shared" si="19"/>
        <v>0</v>
      </c>
      <c r="R15" s="2">
        <v>0</v>
      </c>
      <c r="S15" s="8"/>
      <c r="T15" s="8"/>
    </row>
    <row r="16" spans="1:28" x14ac:dyDescent="0.25">
      <c r="G16" t="s">
        <v>23</v>
      </c>
    </row>
    <row r="17" spans="5:24" x14ac:dyDescent="0.25">
      <c r="H17" s="16">
        <v>202</v>
      </c>
      <c r="O17" s="16">
        <v>201</v>
      </c>
    </row>
    <row r="18" spans="5:24" x14ac:dyDescent="0.25">
      <c r="G18" t="s">
        <v>14</v>
      </c>
      <c r="H18">
        <v>952</v>
      </c>
      <c r="I18">
        <f>88.47*10.764</f>
        <v>952.29107999999997</v>
      </c>
      <c r="O18">
        <v>656</v>
      </c>
      <c r="P18">
        <f>O18+H18</f>
        <v>1608</v>
      </c>
      <c r="Q18">
        <f>P18*1.2</f>
        <v>1929.6</v>
      </c>
      <c r="R18">
        <f>Q18*1.2</f>
        <v>2315.52</v>
      </c>
      <c r="U18" s="6"/>
      <c r="V18" s="6"/>
    </row>
    <row r="19" spans="5:24" x14ac:dyDescent="0.25">
      <c r="G19" t="s">
        <v>15</v>
      </c>
      <c r="H19">
        <v>1143</v>
      </c>
      <c r="I19">
        <f>106.16*10.764</f>
        <v>1142.70624</v>
      </c>
      <c r="J19">
        <f>I19/H18</f>
        <v>1.200321680672269</v>
      </c>
      <c r="O19">
        <v>787</v>
      </c>
      <c r="R19">
        <v>12000</v>
      </c>
    </row>
    <row r="20" spans="5:24" x14ac:dyDescent="0.25">
      <c r="G20" t="s">
        <v>16</v>
      </c>
      <c r="H20">
        <v>17200</v>
      </c>
      <c r="O20">
        <f>H20</f>
        <v>17200</v>
      </c>
      <c r="P20" t="s">
        <v>17</v>
      </c>
      <c r="Q20">
        <v>906</v>
      </c>
      <c r="R20">
        <f>R19*R18</f>
        <v>27786240</v>
      </c>
    </row>
    <row r="21" spans="5:24" x14ac:dyDescent="0.25">
      <c r="G21" t="s">
        <v>13</v>
      </c>
      <c r="H21">
        <f>H20*H18</f>
        <v>16374400</v>
      </c>
      <c r="O21">
        <f>O20*O18</f>
        <v>11283200</v>
      </c>
      <c r="W21" t="s">
        <v>32</v>
      </c>
    </row>
    <row r="22" spans="5:24" x14ac:dyDescent="0.25">
      <c r="G22" s="6"/>
      <c r="H22" s="6">
        <f>H21+O21</f>
        <v>27657600</v>
      </c>
    </row>
    <row r="23" spans="5:24" x14ac:dyDescent="0.25">
      <c r="J23" s="6" t="s">
        <v>24</v>
      </c>
    </row>
    <row r="24" spans="5:24" x14ac:dyDescent="0.25">
      <c r="J24" t="s">
        <v>17</v>
      </c>
      <c r="O24" s="6" t="s">
        <v>25</v>
      </c>
      <c r="P24" s="12"/>
      <c r="Q24" s="12" t="s">
        <v>26</v>
      </c>
      <c r="R24" s="13"/>
      <c r="T24" s="11"/>
      <c r="U24" s="11"/>
      <c r="V24" s="11"/>
      <c r="W24" s="11"/>
      <c r="X24" s="11"/>
    </row>
    <row r="25" spans="5:24" x14ac:dyDescent="0.25">
      <c r="E25">
        <f>12000*1.2</f>
        <v>14400</v>
      </c>
      <c r="G25" t="s">
        <v>31</v>
      </c>
      <c r="J25">
        <v>16</v>
      </c>
      <c r="N25">
        <v>10.44</v>
      </c>
      <c r="O25" s="11">
        <f>N25*J25</f>
        <v>167.04</v>
      </c>
      <c r="P25" s="11"/>
      <c r="Q25" s="17">
        <v>18.809999999999999</v>
      </c>
      <c r="R25" s="17">
        <v>8.5</v>
      </c>
      <c r="S25">
        <f>R25*Q25</f>
        <v>159.88499999999999</v>
      </c>
      <c r="T25" s="14"/>
      <c r="U25" s="14"/>
      <c r="V25" s="11"/>
      <c r="W25" s="11"/>
      <c r="X25" s="11"/>
    </row>
    <row r="26" spans="5:24" x14ac:dyDescent="0.25">
      <c r="G26" s="16" t="s">
        <v>29</v>
      </c>
      <c r="J26">
        <v>4.21</v>
      </c>
      <c r="N26">
        <v>15.76</v>
      </c>
      <c r="O26" s="11">
        <f t="shared" ref="O26:O36" si="20">N26*J26</f>
        <v>66.349599999999995</v>
      </c>
      <c r="P26" s="11"/>
      <c r="Q26" s="11">
        <v>12.25</v>
      </c>
      <c r="R26" s="11">
        <v>4.78</v>
      </c>
      <c r="S26">
        <f t="shared" ref="S26:S39" si="21">R26*Q26</f>
        <v>58.555</v>
      </c>
      <c r="T26" s="11"/>
      <c r="U26" s="11"/>
      <c r="V26" s="11"/>
      <c r="W26" s="11"/>
      <c r="X26" s="11"/>
    </row>
    <row r="27" spans="5:24" x14ac:dyDescent="0.25">
      <c r="G27" t="s">
        <v>20</v>
      </c>
      <c r="H27">
        <v>1833000</v>
      </c>
      <c r="J27">
        <v>13.42</v>
      </c>
      <c r="N27">
        <v>8</v>
      </c>
      <c r="O27" s="11">
        <f t="shared" si="20"/>
        <v>107.36</v>
      </c>
      <c r="P27" s="11"/>
      <c r="Q27" s="11">
        <v>5.83</v>
      </c>
      <c r="R27" s="11">
        <v>7.7</v>
      </c>
      <c r="S27">
        <f t="shared" si="21"/>
        <v>44.890999999999998</v>
      </c>
      <c r="T27" s="11"/>
      <c r="U27" s="11"/>
      <c r="V27" s="11"/>
      <c r="W27" s="11"/>
      <c r="X27" s="11"/>
    </row>
    <row r="28" spans="5:24" x14ac:dyDescent="0.25">
      <c r="G28" t="s">
        <v>21</v>
      </c>
      <c r="H28">
        <v>75400</v>
      </c>
      <c r="J28">
        <v>3.33</v>
      </c>
      <c r="N28">
        <v>5</v>
      </c>
      <c r="O28" s="11">
        <f t="shared" si="20"/>
        <v>16.649999999999999</v>
      </c>
      <c r="P28" s="11"/>
      <c r="Q28" s="11">
        <v>9.8000000000000007</v>
      </c>
      <c r="R28" s="12">
        <v>6.16</v>
      </c>
      <c r="S28">
        <f t="shared" si="21"/>
        <v>60.368000000000009</v>
      </c>
      <c r="T28" s="12"/>
      <c r="U28" s="12"/>
      <c r="V28" s="11"/>
      <c r="W28" s="11"/>
      <c r="X28" s="11"/>
    </row>
    <row r="29" spans="5:24" x14ac:dyDescent="0.25">
      <c r="G29" t="s">
        <v>22</v>
      </c>
      <c r="H29">
        <v>18330</v>
      </c>
      <c r="J29">
        <v>3.43</v>
      </c>
      <c r="N29">
        <v>5.0999999999999996</v>
      </c>
      <c r="O29" s="11">
        <f t="shared" si="20"/>
        <v>17.492999999999999</v>
      </c>
      <c r="P29" s="11"/>
      <c r="Q29" s="11">
        <v>5.34</v>
      </c>
      <c r="R29" s="11">
        <v>5.18</v>
      </c>
      <c r="S29">
        <f t="shared" si="21"/>
        <v>27.661199999999997</v>
      </c>
      <c r="T29" s="11"/>
      <c r="U29" s="11"/>
      <c r="V29" s="11"/>
      <c r="W29" s="11"/>
      <c r="X29" s="11"/>
    </row>
    <row r="30" spans="5:24" x14ac:dyDescent="0.25">
      <c r="H30">
        <f>SUM(H27:H29)</f>
        <v>1926730</v>
      </c>
      <c r="J30">
        <v>12.16</v>
      </c>
      <c r="N30">
        <v>13.25</v>
      </c>
      <c r="O30" s="11">
        <f t="shared" si="20"/>
        <v>161.12</v>
      </c>
      <c r="P30" s="11"/>
      <c r="Q30" s="11">
        <v>12.91</v>
      </c>
      <c r="R30" s="11">
        <v>11.5</v>
      </c>
      <c r="S30">
        <f t="shared" si="21"/>
        <v>148.465</v>
      </c>
      <c r="T30" s="11"/>
      <c r="U30" s="11"/>
      <c r="V30" s="11"/>
      <c r="W30" s="11"/>
      <c r="X30" s="11"/>
    </row>
    <row r="31" spans="5:24" x14ac:dyDescent="0.25">
      <c r="J31">
        <v>2</v>
      </c>
      <c r="N31">
        <v>9.42</v>
      </c>
      <c r="O31" s="11">
        <f t="shared" si="20"/>
        <v>18.84</v>
      </c>
      <c r="P31" s="11"/>
      <c r="Q31" s="11">
        <v>8.5</v>
      </c>
      <c r="R31" s="11">
        <v>4</v>
      </c>
      <c r="S31">
        <f t="shared" si="21"/>
        <v>34</v>
      </c>
      <c r="T31" s="11"/>
      <c r="U31" s="11"/>
      <c r="V31" s="11"/>
      <c r="W31" s="11"/>
      <c r="X31" s="11"/>
    </row>
    <row r="32" spans="5:24" x14ac:dyDescent="0.25">
      <c r="G32" s="16" t="s">
        <v>30</v>
      </c>
      <c r="J32">
        <v>4.37</v>
      </c>
      <c r="N32">
        <v>8.17</v>
      </c>
      <c r="O32" s="11">
        <f t="shared" si="20"/>
        <v>35.7029</v>
      </c>
      <c r="P32" s="11"/>
      <c r="Q32" s="11">
        <v>13</v>
      </c>
      <c r="R32" s="11">
        <v>10.3</v>
      </c>
      <c r="S32">
        <f t="shared" si="21"/>
        <v>133.9</v>
      </c>
      <c r="T32" s="11"/>
      <c r="U32" s="11"/>
      <c r="V32" s="11"/>
      <c r="W32" s="11"/>
      <c r="X32" s="11"/>
    </row>
    <row r="33" spans="7:24" x14ac:dyDescent="0.25">
      <c r="G33" t="s">
        <v>20</v>
      </c>
      <c r="H33">
        <v>1261000</v>
      </c>
      <c r="O33" s="12">
        <f>SUM(O25:O32)</f>
        <v>590.55550000000005</v>
      </c>
      <c r="P33" s="11"/>
      <c r="Q33" s="11">
        <v>4</v>
      </c>
      <c r="R33" s="11">
        <v>1.66</v>
      </c>
      <c r="S33">
        <f>(R33*Q33)-0.12</f>
        <v>6.52</v>
      </c>
      <c r="T33" s="11"/>
      <c r="U33" s="11"/>
      <c r="V33" s="11"/>
      <c r="W33" s="11"/>
      <c r="X33" s="11"/>
    </row>
    <row r="34" spans="7:24" x14ac:dyDescent="0.25">
      <c r="G34" t="s">
        <v>21</v>
      </c>
      <c r="H34">
        <v>46800</v>
      </c>
      <c r="J34">
        <v>8</v>
      </c>
      <c r="N34">
        <v>22</v>
      </c>
      <c r="O34" s="11">
        <f t="shared" si="20"/>
        <v>176</v>
      </c>
      <c r="Q34" s="11"/>
      <c r="R34" s="11"/>
      <c r="S34">
        <v>0</v>
      </c>
    </row>
    <row r="35" spans="7:24" x14ac:dyDescent="0.25">
      <c r="G35" t="s">
        <v>22</v>
      </c>
      <c r="J35">
        <v>2</v>
      </c>
      <c r="N35">
        <v>19</v>
      </c>
      <c r="O35" s="11">
        <f t="shared" si="20"/>
        <v>38</v>
      </c>
      <c r="Q35" s="11">
        <v>3.45</v>
      </c>
      <c r="R35" s="11">
        <v>4</v>
      </c>
      <c r="S35">
        <f t="shared" si="21"/>
        <v>13.8</v>
      </c>
      <c r="T35" s="6"/>
    </row>
    <row r="36" spans="7:24" x14ac:dyDescent="0.25">
      <c r="J36">
        <v>4.32</v>
      </c>
      <c r="N36">
        <v>8.5</v>
      </c>
      <c r="O36" s="11">
        <f t="shared" si="20"/>
        <v>36.72</v>
      </c>
      <c r="P36" s="11"/>
      <c r="Q36" s="11">
        <v>12.5</v>
      </c>
      <c r="R36" s="11">
        <v>11</v>
      </c>
      <c r="S36">
        <f t="shared" si="21"/>
        <v>137.5</v>
      </c>
    </row>
    <row r="37" spans="7:24" x14ac:dyDescent="0.25">
      <c r="O37" s="12">
        <f>SUM(O34:O36)</f>
        <v>250.72</v>
      </c>
      <c r="Q37" s="11">
        <v>2</v>
      </c>
      <c r="R37" s="11">
        <v>6.43</v>
      </c>
      <c r="S37">
        <f t="shared" si="21"/>
        <v>12.86</v>
      </c>
    </row>
    <row r="38" spans="7:24" x14ac:dyDescent="0.25">
      <c r="O38" s="6">
        <f>O37+O33</f>
        <v>841.27550000000008</v>
      </c>
      <c r="Q38" s="11">
        <v>4.33</v>
      </c>
      <c r="R38" s="11">
        <v>7.75</v>
      </c>
      <c r="S38">
        <f t="shared" si="21"/>
        <v>33.557499999999997</v>
      </c>
    </row>
    <row r="39" spans="7:24" x14ac:dyDescent="0.25">
      <c r="Q39" s="11">
        <v>6.25</v>
      </c>
      <c r="R39" s="11">
        <v>4.4000000000000004</v>
      </c>
      <c r="S39">
        <f t="shared" si="21"/>
        <v>27.500000000000004</v>
      </c>
    </row>
    <row r="40" spans="7:24" x14ac:dyDescent="0.25">
      <c r="S40" s="6">
        <f>SUM(S25:S39)</f>
        <v>899.46269999999993</v>
      </c>
    </row>
    <row r="41" spans="7:24" x14ac:dyDescent="0.25">
      <c r="O41" t="s">
        <v>27</v>
      </c>
      <c r="P41">
        <f>O33+S40</f>
        <v>1490.0182</v>
      </c>
    </row>
    <row r="42" spans="7:24" x14ac:dyDescent="0.25">
      <c r="O42" t="s">
        <v>28</v>
      </c>
      <c r="P42">
        <f>O37</f>
        <v>250.72</v>
      </c>
    </row>
    <row r="43" spans="7:24" x14ac:dyDescent="0.25">
      <c r="P43">
        <f>SUM(P41:P42)</f>
        <v>1740.7382</v>
      </c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33:E44"/>
  <sheetViews>
    <sheetView topLeftCell="A10" zoomScale="85" zoomScaleNormal="85" workbookViewId="0">
      <selection activeCell="B2" sqref="B2"/>
    </sheetView>
  </sheetViews>
  <sheetFormatPr defaultRowHeight="15" x14ac:dyDescent="0.25"/>
  <sheetData>
    <row r="33" spans="5:5" ht="9" customHeight="1" x14ac:dyDescent="0.25"/>
    <row r="34" spans="5:5" hidden="1" x14ac:dyDescent="0.25"/>
    <row r="44" spans="5:5" x14ac:dyDescent="0.25">
      <c r="E44" s="6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topLeftCell="A21" workbookViewId="0">
      <selection activeCell="B7" sqref="B7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"/>
  <sheetViews>
    <sheetView zoomScaleNormal="100" workbookViewId="0">
      <selection activeCell="A2" sqref="A2"/>
    </sheetView>
  </sheetViews>
  <sheetFormatPr defaultRowHeight="15" x14ac:dyDescent="0.25"/>
  <sheetData>
    <row r="2" spans="1:1" x14ac:dyDescent="0.25">
      <c r="A2" s="6"/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8:A19"/>
  <sheetViews>
    <sheetView topLeftCell="A7" zoomScaleNormal="100" workbookViewId="0">
      <selection activeCell="B2" sqref="B2"/>
    </sheetView>
  </sheetViews>
  <sheetFormatPr defaultRowHeight="15" x14ac:dyDescent="0.25"/>
  <sheetData>
    <row r="18" ht="3.75" customHeight="1" x14ac:dyDescent="0.25"/>
    <row r="19" hidden="1" x14ac:dyDescent="0.25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topLeftCell="A7" zoomScaleNormal="100" workbookViewId="0">
      <selection activeCell="A8" sqref="A8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topLeftCell="F22" zoomScaleNormal="100" workbookViewId="0">
      <selection activeCell="G5" sqref="G5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B2" sqref="B2"/>
    </sheetView>
  </sheetViews>
  <sheetFormatPr defaultRowHeight="15" x14ac:dyDescent="0.25"/>
  <sheetData>
    <row r="1" spans="1:1" x14ac:dyDescent="0.25">
      <c r="A1" s="6"/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zoomScaleNormal="100" workbookViewId="0">
      <selection activeCell="B2" sqref="B2"/>
    </sheetView>
  </sheetViews>
  <sheetFormatPr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zoomScaleNormal="100" workbookViewId="0">
      <selection activeCell="B2" sqref="B2"/>
    </sheetView>
  </sheetViews>
  <sheetFormatPr defaultRowHeight="15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>
      <selection activeCell="A2" sqref="A2"/>
    </sheetView>
  </sheetViews>
  <sheetFormatPr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workbookViewId="0">
      <selection activeCell="N35" sqref="N35"/>
    </sheetView>
  </sheetViews>
  <sheetFormatPr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workbookViewId="0">
      <selection activeCell="N34" sqref="N34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20-20</vt:lpstr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manoj chalikwar</cp:lastModifiedBy>
  <cp:lastPrinted>2019-11-05T06:14:02Z</cp:lastPrinted>
  <dcterms:created xsi:type="dcterms:W3CDTF">2018-02-17T10:36:41Z</dcterms:created>
  <dcterms:modified xsi:type="dcterms:W3CDTF">2025-02-11T08:56:18Z</dcterms:modified>
</cp:coreProperties>
</file>