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- Fort\RAKESH P. SURANA\"/>
    </mc:Choice>
  </mc:AlternateContent>
  <xr:revisionPtr revIDLastSave="0" documentId="13_ncr:1_{DA674DAD-FBFB-4375-9F5A-56DD7030CCD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7" i="4" l="1"/>
  <c r="O20" i="4" l="1"/>
  <c r="O21" i="4" s="1"/>
  <c r="V3" i="4"/>
  <c r="R2" i="4"/>
  <c r="V2" i="4"/>
  <c r="R20" i="4"/>
  <c r="R18" i="4"/>
  <c r="Q18" i="4"/>
  <c r="E25" i="4"/>
  <c r="R3" i="4"/>
  <c r="P43" i="4"/>
  <c r="P18" i="4"/>
  <c r="P42" i="4" l="1"/>
  <c r="P41" i="4"/>
  <c r="S40" i="4"/>
  <c r="S33" i="4"/>
  <c r="S39" i="4"/>
  <c r="S38" i="4"/>
  <c r="S37" i="4"/>
  <c r="S36" i="4"/>
  <c r="S35" i="4"/>
  <c r="S32" i="4"/>
  <c r="S31" i="4"/>
  <c r="S30" i="4"/>
  <c r="S29" i="4"/>
  <c r="S28" i="4"/>
  <c r="S27" i="4"/>
  <c r="S26" i="4"/>
  <c r="S25" i="4"/>
  <c r="O38" i="4"/>
  <c r="O37" i="4"/>
  <c r="O36" i="4"/>
  <c r="O35" i="4"/>
  <c r="O34" i="4"/>
  <c r="O32" i="4"/>
  <c r="O33" i="4" s="1"/>
  <c r="O31" i="4"/>
  <c r="O30" i="4"/>
  <c r="O29" i="4"/>
  <c r="O28" i="4"/>
  <c r="O27" i="4"/>
  <c r="O26" i="4"/>
  <c r="O25" i="4"/>
  <c r="H30" i="4" l="1"/>
  <c r="I19" i="4"/>
  <c r="I18" i="4"/>
  <c r="P13" i="4" l="1"/>
  <c r="Q13" i="4" s="1"/>
  <c r="P12" i="4"/>
  <c r="Q12" i="4" s="1"/>
  <c r="P11" i="4"/>
  <c r="Q11" i="4" s="1"/>
  <c r="P10" i="4"/>
  <c r="Q9" i="4"/>
  <c r="Q8" i="4"/>
  <c r="P7" i="4"/>
  <c r="Q6" i="4"/>
  <c r="P2" i="4"/>
  <c r="P5" i="4" l="1"/>
  <c r="Q4" i="4"/>
  <c r="P3" i="4"/>
  <c r="H21" i="4"/>
  <c r="H22" i="4" s="1"/>
  <c r="J19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<sst xmlns="http://schemas.openxmlformats.org/spreadsheetml/2006/main" count="90" uniqueCount="36">
  <si>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</si>
  <si>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</si>
  <si>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</si>
  <si>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</si>
  <si>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</si>
  <si>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</si>
  <si>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</si>
  <si>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</si>
  <si>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</si>
  <si>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</si>
  <si>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</si>
  <si>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</si>
  <si>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</si>
  <si>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</si>
  <si>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ca</t>
  </si>
  <si>
    <t>bua - index</t>
  </si>
  <si>
    <t>rate on ca</t>
  </si>
  <si>
    <t>mca</t>
  </si>
  <si>
    <t>16.01.23</t>
  </si>
  <si>
    <t>20.02.23</t>
  </si>
  <si>
    <t>av</t>
  </si>
  <si>
    <t>sd</t>
  </si>
  <si>
    <t>rd</t>
  </si>
  <si>
    <t>Flat No. 202, 2nd Floor, Building No 4, VRINDAVAN, SALASAR BRIJ BHOOMI, Temba Road, Flyover Bridge, Bhaynder West,</t>
  </si>
  <si>
    <t>f. no. 201-202 merged</t>
  </si>
  <si>
    <t>f. no. 201</t>
  </si>
  <si>
    <t>f.no.202</t>
  </si>
  <si>
    <t>totla ca</t>
  </si>
  <si>
    <t>terrace</t>
  </si>
  <si>
    <t>agreement - 2005 = 202</t>
  </si>
  <si>
    <t>agreement - 2005 = 201</t>
  </si>
  <si>
    <t>12000 on sbua</t>
  </si>
  <si>
    <t>2021 - f. no. 201</t>
  </si>
  <si>
    <t>f. no. 202-2021</t>
  </si>
  <si>
    <t>31.08.23</t>
  </si>
  <si>
    <t>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</si>
</sst>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  <xf numFmtId="0" fontId="0" fillId="2" borderId="0" xfId="0" applyFont="1" applyFill="1" applyAlignment="1">
      <alignment horizontal="center" vertical="center"/>
    </xf>
    <xf numFmtId="0" fontId="1" fillId="4" borderId="0" xfId="0" applyFont="1" applyFill="1"/>
    <xf numFmtId="4" fontId="0" fillId="4" borderId="0" xfId="0" applyNumberFormat="1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457200</xdr:colOff>
      <xdr:row>24</xdr:row>
      <xdr:rowOff>9264</xdr:rowOff>
    </xdr:from>
    <xdr:to>
      <xdr:col>28</xdr:col>
      <xdr:colOff>153370</xdr:colOff>
      <xdr:row>40</xdr:row>
      <xdr:rowOff>143550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A18E2B-3652-467E-85EC-435CAFBEC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34825" y="5152764"/>
          <a:ext cx="4572970" cy="3182286"/>
        </a:xfrm>
        <a:prstGeom prst="rect">
          <a:avLst/>
        </a:prstGeom>
      </xdr:spPr>
    </xdr:pic>
    <xdr:clientData/>
  </xdr:twoCellAnchor>
  <xdr:twoCellAnchor editAs="oneCell">
    <xdr:from>
      <xdr:col>24</xdr:col>
      <xdr:colOff>524194</xdr:colOff>
      <xdr:row>0</xdr:row>
      <xdr:rowOff>685800</xdr:rowOff>
    </xdr:from>
    <xdr:to>
      <xdr:col>32</xdr:col>
      <xdr:colOff>334288</xdr:colOff>
      <xdr:row>23</xdr:row>
      <xdr:rowOff>10359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E50BE4-FD00-4DD7-AE4A-EA080E23A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40219" y="685800"/>
          <a:ext cx="4686894" cy="42775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2196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B8EC0E-771A-485D-9B0D-5936FB525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AB73FC-B080-4A6D-A5D0-ECDAC6268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10803</xdr:colOff>
      <xdr:row>46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F2A11C-225F-4048-92AA-A6E690E2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54803" cy="863085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</xdr:row>
      <xdr:rowOff>152400</xdr:rowOff>
    </xdr:from>
    <xdr:to>
      <xdr:col>15</xdr:col>
      <xdr:colOff>163203</xdr:colOff>
      <xdr:row>47</xdr:row>
      <xdr:rowOff>20254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44EA7A-A8A4-4372-870E-E721C7BE3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342900"/>
          <a:ext cx="9154803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BF2E1-B4C5-427D-B917-31C81C12B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325086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41D5DF-7108-41F1-87B0-67F1C04AD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59486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18</xdr:col>
      <xdr:colOff>238125</xdr:colOff>
      <xdr:row>58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9DC488-6E74-44DE-9FF7-CE09207E3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762000"/>
          <a:ext cx="7553325" cy="10382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41D37-2FCE-4A04-BCCD-941BB3125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BBB258-54FB-444C-9BE6-29C8EBC57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3"/>
  <sheetViews>
    <sheetView tabSelected="1" topLeftCell="C1" zoomScaleNormal="100" workbookViewId="0">
      <selection activeCell="D23" sqref="D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8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AB1" s="1" t="s">
        <v>33</v>
      </c>
    </row>
    <row r="2" spans="1:28" x14ac:dyDescent="0.25">
      <c r="A2" s="4">
        <f t="shared" ref="A2:A15" si="0">N2</f>
        <v>0</v>
      </c>
      <c r="B2" s="4">
        <f t="shared" ref="B2:B15" si="1">Q2</f>
        <v>656</v>
      </c>
      <c r="C2" s="4">
        <f>B2*1.1</f>
        <v>721.6</v>
      </c>
      <c r="D2" s="4">
        <f t="shared" ref="D2:D13" si="2">C2*1.2</f>
        <v>865.92</v>
      </c>
      <c r="E2" s="5">
        <f t="shared" ref="E2:E13" si="3">R2</f>
        <v>10730000</v>
      </c>
      <c r="F2" s="15">
        <f t="shared" ref="F2:F13" si="4">ROUND((E2/B2),0)</f>
        <v>16357</v>
      </c>
      <c r="G2" s="18">
        <f t="shared" ref="G2:G13" si="5">ROUND((E2/C2),0)</f>
        <v>14870</v>
      </c>
      <c r="H2" s="10">
        <f t="shared" ref="H2:H13" si="6">ROUND((E2/D2),0)</f>
        <v>12391</v>
      </c>
      <c r="I2" s="4" t="e">
        <f>#REF!</f>
        <v>#REF!</v>
      </c>
      <c r="J2" s="4" t="str">
        <f t="shared" ref="J2:J13" si="7">S2</f>
        <v>16.01.23</v>
      </c>
      <c r="O2">
        <v>0</v>
      </c>
      <c r="P2">
        <f t="shared" ref="P2:P13" si="8">O2/1.2</f>
        <v>0</v>
      </c>
      <c r="Q2">
        <v>656</v>
      </c>
      <c r="R2" s="19">
        <f>10000000+700000+30000</f>
        <v>10730000</v>
      </c>
      <c r="S2" s="8" t="s">
        <v>18</v>
      </c>
      <c r="T2" s="20" t="s">
        <v>35</v>
      </c>
      <c r="U2">
        <v>10000000</v>
      </c>
      <c r="V2">
        <f>U2/Q2</f>
        <v>15243.90243902439</v>
      </c>
    </row>
    <row r="3" spans="1:28" x14ac:dyDescent="0.25">
      <c r="A3" s="4">
        <f t="shared" si="0"/>
        <v>0</v>
      </c>
      <c r="B3" s="4">
        <f t="shared" si="1"/>
        <v>478</v>
      </c>
      <c r="C3" s="4">
        <f t="shared" ref="C3:C15" si="9">B3*1.1</f>
        <v>525.80000000000007</v>
      </c>
      <c r="D3" s="4">
        <f t="shared" si="2"/>
        <v>630.96</v>
      </c>
      <c r="E3" s="5">
        <f t="shared" si="3"/>
        <v>6450000</v>
      </c>
      <c r="F3" s="10">
        <f t="shared" si="4"/>
        <v>13494</v>
      </c>
      <c r="G3" s="10">
        <f t="shared" si="5"/>
        <v>12267</v>
      </c>
      <c r="H3" s="10">
        <f t="shared" si="6"/>
        <v>10223</v>
      </c>
      <c r="I3" s="4" t="e">
        <f>#REF!</f>
        <v>#REF!</v>
      </c>
      <c r="J3" s="4" t="str">
        <f t="shared" si="7"/>
        <v>20.02.23</v>
      </c>
      <c r="O3">
        <v>0</v>
      </c>
      <c r="P3">
        <f t="shared" si="8"/>
        <v>0</v>
      </c>
      <c r="Q3">
        <v>478</v>
      </c>
      <c r="R3" s="2">
        <f>6000000+420000+30000</f>
        <v>6450000</v>
      </c>
      <c r="S3" s="8" t="s">
        <v>19</v>
      </c>
      <c r="T3" s="8"/>
      <c r="U3">
        <v>6000000</v>
      </c>
      <c r="V3">
        <f>U3/Q3</f>
        <v>12552.301255230126</v>
      </c>
    </row>
    <row r="4" spans="1:28" x14ac:dyDescent="0.25">
      <c r="A4" s="4">
        <f t="shared" si="0"/>
        <v>0</v>
      </c>
      <c r="B4" s="4">
        <f t="shared" si="1"/>
        <v>1125</v>
      </c>
      <c r="C4" s="4">
        <f t="shared" si="9"/>
        <v>1237.5</v>
      </c>
      <c r="D4" s="4">
        <f t="shared" si="2"/>
        <v>1485</v>
      </c>
      <c r="E4" s="5">
        <f t="shared" si="3"/>
        <v>24000000</v>
      </c>
      <c r="F4" s="10">
        <f t="shared" si="4"/>
        <v>21333</v>
      </c>
      <c r="G4" s="10">
        <f t="shared" si="5"/>
        <v>19394</v>
      </c>
      <c r="H4" s="10">
        <f t="shared" si="6"/>
        <v>16162</v>
      </c>
      <c r="I4" s="4" t="e">
        <f>#REF!</f>
        <v>#REF!</v>
      </c>
      <c r="J4" s="4">
        <f t="shared" si="7"/>
        <v>0</v>
      </c>
      <c r="O4">
        <v>0</v>
      </c>
      <c r="P4">
        <v>1350</v>
      </c>
      <c r="Q4">
        <f t="shared" ref="Q4" si="10">P4/1.2</f>
        <v>1125</v>
      </c>
      <c r="R4" s="2">
        <v>24000000</v>
      </c>
      <c r="S4" s="8"/>
      <c r="T4" s="8"/>
    </row>
    <row r="5" spans="1:28" x14ac:dyDescent="0.25">
      <c r="A5" s="4">
        <f t="shared" si="0"/>
        <v>0</v>
      </c>
      <c r="B5" s="4">
        <f t="shared" si="1"/>
        <v>500</v>
      </c>
      <c r="C5" s="4">
        <f t="shared" si="9"/>
        <v>550</v>
      </c>
      <c r="D5" s="4">
        <f t="shared" si="2"/>
        <v>660</v>
      </c>
      <c r="E5" s="5">
        <f t="shared" si="3"/>
        <v>9000000</v>
      </c>
      <c r="F5" s="15">
        <f t="shared" si="4"/>
        <v>18000</v>
      </c>
      <c r="G5" s="18">
        <f t="shared" si="5"/>
        <v>16364</v>
      </c>
      <c r="H5" s="10">
        <f t="shared" si="6"/>
        <v>13636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500</v>
      </c>
      <c r="R5" s="19">
        <v>9000000</v>
      </c>
      <c r="S5" s="8"/>
      <c r="T5" s="20" t="s">
        <v>35</v>
      </c>
    </row>
    <row r="6" spans="1:28" x14ac:dyDescent="0.25">
      <c r="A6" s="4">
        <f t="shared" si="0"/>
        <v>0</v>
      </c>
      <c r="B6" s="4">
        <f t="shared" si="1"/>
        <v>583.33333333333337</v>
      </c>
      <c r="C6" s="4">
        <f t="shared" si="9"/>
        <v>641.66666666666674</v>
      </c>
      <c r="D6" s="4">
        <f t="shared" si="2"/>
        <v>770.00000000000011</v>
      </c>
      <c r="E6" s="5">
        <f t="shared" si="3"/>
        <v>10000000</v>
      </c>
      <c r="F6" s="10">
        <f t="shared" si="4"/>
        <v>17143</v>
      </c>
      <c r="G6" s="18">
        <f t="shared" si="5"/>
        <v>15584</v>
      </c>
      <c r="H6" s="10">
        <f t="shared" si="6"/>
        <v>12987</v>
      </c>
      <c r="I6" s="4" t="e">
        <f>#REF!</f>
        <v>#REF!</v>
      </c>
      <c r="J6" s="4">
        <f t="shared" si="7"/>
        <v>0</v>
      </c>
      <c r="O6">
        <v>0</v>
      </c>
      <c r="P6">
        <v>700</v>
      </c>
      <c r="Q6">
        <f t="shared" ref="Q6:Q13" si="11">P6/1.2</f>
        <v>583.33333333333337</v>
      </c>
      <c r="R6" s="19">
        <v>10000000</v>
      </c>
      <c r="S6" s="8"/>
      <c r="T6" s="20" t="s">
        <v>35</v>
      </c>
    </row>
    <row r="7" spans="1:28" x14ac:dyDescent="0.25">
      <c r="A7" s="4">
        <f t="shared" si="0"/>
        <v>0</v>
      </c>
      <c r="B7" s="4">
        <f t="shared" si="1"/>
        <v>700</v>
      </c>
      <c r="C7" s="4">
        <f t="shared" si="9"/>
        <v>770.00000000000011</v>
      </c>
      <c r="D7" s="4">
        <f t="shared" si="2"/>
        <v>924.00000000000011</v>
      </c>
      <c r="E7" s="5">
        <f t="shared" si="3"/>
        <v>11532500</v>
      </c>
      <c r="F7" s="15">
        <f t="shared" si="4"/>
        <v>16475</v>
      </c>
      <c r="G7" s="10">
        <f t="shared" si="5"/>
        <v>14977</v>
      </c>
      <c r="H7" s="10">
        <f t="shared" si="6"/>
        <v>12481</v>
      </c>
      <c r="I7" s="4" t="e">
        <f>#REF!</f>
        <v>#REF!</v>
      </c>
      <c r="J7" s="4" t="str">
        <f t="shared" si="7"/>
        <v>31.08.23</v>
      </c>
      <c r="O7">
        <v>0</v>
      </c>
      <c r="P7">
        <f t="shared" si="8"/>
        <v>0</v>
      </c>
      <c r="Q7">
        <v>700</v>
      </c>
      <c r="R7" s="2">
        <f>10750000+752500+30000</f>
        <v>11532500</v>
      </c>
      <c r="S7" s="8" t="s">
        <v>34</v>
      </c>
      <c r="T7" s="8"/>
    </row>
    <row r="8" spans="1:28" x14ac:dyDescent="0.25">
      <c r="A8" s="4">
        <f t="shared" si="0"/>
        <v>0</v>
      </c>
      <c r="B8" s="4">
        <f t="shared" si="1"/>
        <v>729.16666666666674</v>
      </c>
      <c r="C8" s="4">
        <f t="shared" si="9"/>
        <v>802.08333333333348</v>
      </c>
      <c r="D8" s="4">
        <f t="shared" si="2"/>
        <v>962.50000000000011</v>
      </c>
      <c r="E8" s="5">
        <f t="shared" si="3"/>
        <v>17000000</v>
      </c>
      <c r="F8" s="10">
        <f t="shared" si="4"/>
        <v>23314</v>
      </c>
      <c r="G8" s="10">
        <f t="shared" si="5"/>
        <v>21195</v>
      </c>
      <c r="H8" s="10">
        <f t="shared" si="6"/>
        <v>17662</v>
      </c>
      <c r="I8" s="4" t="e">
        <f>#REF!</f>
        <v>#REF!</v>
      </c>
      <c r="J8" s="4">
        <f t="shared" si="7"/>
        <v>0</v>
      </c>
      <c r="O8">
        <v>0</v>
      </c>
      <c r="P8">
        <v>875</v>
      </c>
      <c r="Q8">
        <f t="shared" si="11"/>
        <v>729.16666666666674</v>
      </c>
      <c r="R8" s="2">
        <v>17000000</v>
      </c>
      <c r="S8" s="8"/>
      <c r="T8" s="8"/>
    </row>
    <row r="9" spans="1:28" x14ac:dyDescent="0.25">
      <c r="A9" s="4">
        <f t="shared" si="0"/>
        <v>0</v>
      </c>
      <c r="B9" s="4">
        <f t="shared" si="1"/>
        <v>808.33333333333337</v>
      </c>
      <c r="C9" s="4">
        <f t="shared" si="9"/>
        <v>889.16666666666674</v>
      </c>
      <c r="D9" s="4">
        <f t="shared" si="2"/>
        <v>1067</v>
      </c>
      <c r="E9" s="5">
        <f t="shared" si="3"/>
        <v>17500000</v>
      </c>
      <c r="F9" s="10">
        <f t="shared" si="4"/>
        <v>21649</v>
      </c>
      <c r="G9" s="10">
        <f t="shared" si="5"/>
        <v>19681</v>
      </c>
      <c r="H9" s="10">
        <f t="shared" si="6"/>
        <v>16401</v>
      </c>
      <c r="I9" s="4" t="e">
        <f>#REF!</f>
        <v>#REF!</v>
      </c>
      <c r="J9" s="4">
        <f t="shared" si="7"/>
        <v>0</v>
      </c>
      <c r="O9">
        <v>0</v>
      </c>
      <c r="P9">
        <v>970</v>
      </c>
      <c r="Q9">
        <f t="shared" si="11"/>
        <v>808.33333333333337</v>
      </c>
      <c r="R9" s="2">
        <v>17500000</v>
      </c>
      <c r="S9" s="8"/>
      <c r="T9" s="8"/>
    </row>
    <row r="10" spans="1:28" x14ac:dyDescent="0.25">
      <c r="A10" s="4">
        <f t="shared" si="0"/>
        <v>0</v>
      </c>
      <c r="B10" s="4">
        <f t="shared" si="1"/>
        <v>760</v>
      </c>
      <c r="C10" s="4">
        <f t="shared" si="9"/>
        <v>836.00000000000011</v>
      </c>
      <c r="D10" s="4">
        <f t="shared" si="2"/>
        <v>1003.2</v>
      </c>
      <c r="E10" s="5">
        <f t="shared" si="3"/>
        <v>14000000</v>
      </c>
      <c r="F10" s="15">
        <f t="shared" si="4"/>
        <v>18421</v>
      </c>
      <c r="G10" s="10">
        <f t="shared" si="5"/>
        <v>16746</v>
      </c>
      <c r="H10" s="10">
        <f t="shared" si="6"/>
        <v>13955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760</v>
      </c>
      <c r="R10" s="2">
        <v>14000000</v>
      </c>
      <c r="S10" s="8"/>
      <c r="T10" s="8"/>
    </row>
    <row r="11" spans="1:28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8"/>
      <c r="T11" s="8"/>
    </row>
    <row r="12" spans="1:28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5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8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11"/>
        <v>0</v>
      </c>
      <c r="R13" s="2">
        <v>0</v>
      </c>
      <c r="S13" s="8"/>
      <c r="T13" s="8"/>
    </row>
    <row r="14" spans="1:28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8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6" spans="1:28" x14ac:dyDescent="0.25">
      <c r="G16" t="s">
        <v>23</v>
      </c>
    </row>
    <row r="17" spans="5:24" x14ac:dyDescent="0.25">
      <c r="H17" s="16">
        <v>202</v>
      </c>
      <c r="O17" s="16">
        <v>201</v>
      </c>
    </row>
    <row r="18" spans="5:24" x14ac:dyDescent="0.25">
      <c r="G18" t="s">
        <v>14</v>
      </c>
      <c r="H18">
        <v>952</v>
      </c>
      <c r="I18">
        <f>88.47*10.764</f>
        <v>952.29107999999997</v>
      </c>
      <c r="O18">
        <v>656</v>
      </c>
      <c r="P18">
        <f>O18+H18</f>
        <v>1608</v>
      </c>
      <c r="Q18">
        <f>P18*1.2</f>
        <v>1929.6</v>
      </c>
      <c r="R18">
        <f>Q18*1.2</f>
        <v>2315.52</v>
      </c>
      <c r="U18" s="6"/>
      <c r="V18" s="6"/>
    </row>
    <row r="19" spans="5:24" x14ac:dyDescent="0.25">
      <c r="G19" t="s">
        <v>15</v>
      </c>
      <c r="H19">
        <v>1143</v>
      </c>
      <c r="I19">
        <f>106.16*10.764</f>
        <v>1142.70624</v>
      </c>
      <c r="J19">
        <f>I19/H18</f>
        <v>1.200321680672269</v>
      </c>
      <c r="O19">
        <v>787</v>
      </c>
      <c r="R19">
        <v>12000</v>
      </c>
    </row>
    <row r="20" spans="5:24" x14ac:dyDescent="0.25">
      <c r="G20" t="s">
        <v>16</v>
      </c>
      <c r="H20">
        <v>17200</v>
      </c>
      <c r="O20">
        <f>H20</f>
        <v>17200</v>
      </c>
      <c r="P20" t="s">
        <v>17</v>
      </c>
      <c r="Q20">
        <v>906</v>
      </c>
      <c r="R20">
        <f>R19*R18</f>
        <v>27786240</v>
      </c>
    </row>
    <row r="21" spans="5:24" x14ac:dyDescent="0.25">
      <c r="G21" t="s">
        <v>13</v>
      </c>
      <c r="H21">
        <f>H20*H18</f>
        <v>16374400</v>
      </c>
      <c r="O21">
        <f>O20*O18</f>
        <v>11283200</v>
      </c>
      <c r="W21" t="s">
        <v>32</v>
      </c>
    </row>
    <row r="22" spans="5:24" x14ac:dyDescent="0.25">
      <c r="G22" s="6"/>
      <c r="H22" s="6">
        <f>H21+O21</f>
        <v>27657600</v>
      </c>
    </row>
    <row r="23" spans="5:24" x14ac:dyDescent="0.25">
      <c r="J23" s="6" t="s">
        <v>24</v>
      </c>
    </row>
    <row r="24" spans="5:24" x14ac:dyDescent="0.25">
      <c r="J24" t="s">
        <v>17</v>
      </c>
      <c r="O24" s="6" t="s">
        <v>25</v>
      </c>
      <c r="P24" s="12"/>
      <c r="Q24" s="12" t="s">
        <v>26</v>
      </c>
      <c r="R24" s="13"/>
      <c r="T24" s="11"/>
      <c r="U24" s="11"/>
      <c r="V24" s="11"/>
      <c r="W24" s="11"/>
      <c r="X24" s="11"/>
    </row>
    <row r="25" spans="5:24" x14ac:dyDescent="0.25">
      <c r="E25">
        <f>12000*1.2</f>
        <v>14400</v>
      </c>
      <c r="G25" t="s">
        <v>31</v>
      </c>
      <c r="J25">
        <v>16</v>
      </c>
      <c r="N25">
        <v>10.44</v>
      </c>
      <c r="O25" s="11">
        <f>N25*J25</f>
        <v>167.04</v>
      </c>
      <c r="P25" s="11"/>
      <c r="Q25" s="17">
        <v>18.809999999999999</v>
      </c>
      <c r="R25" s="17">
        <v>8.5</v>
      </c>
      <c r="S25">
        <f>R25*Q25</f>
        <v>159.88499999999999</v>
      </c>
      <c r="T25" s="14"/>
      <c r="U25" s="14"/>
      <c r="V25" s="11"/>
      <c r="W25" s="11"/>
      <c r="X25" s="11"/>
    </row>
    <row r="26" spans="5:24" x14ac:dyDescent="0.25">
      <c r="G26" s="16" t="s">
        <v>29</v>
      </c>
      <c r="J26">
        <v>4.21</v>
      </c>
      <c r="N26">
        <v>15.76</v>
      </c>
      <c r="O26" s="11">
        <f t="shared" ref="O26:O36" si="20">N26*J26</f>
        <v>66.349599999999995</v>
      </c>
      <c r="P26" s="11"/>
      <c r="Q26" s="11">
        <v>12.25</v>
      </c>
      <c r="R26" s="11">
        <v>4.78</v>
      </c>
      <c r="S26">
        <f t="shared" ref="S26:S39" si="21">R26*Q26</f>
        <v>58.555</v>
      </c>
      <c r="T26" s="11"/>
      <c r="U26" s="11"/>
      <c r="V26" s="11"/>
      <c r="W26" s="11"/>
      <c r="X26" s="11"/>
    </row>
    <row r="27" spans="5:24" x14ac:dyDescent="0.25">
      <c r="G27" t="s">
        <v>20</v>
      </c>
      <c r="H27">
        <v>1833000</v>
      </c>
      <c r="J27">
        <v>13.42</v>
      </c>
      <c r="N27">
        <v>8</v>
      </c>
      <c r="O27" s="11">
        <f t="shared" si="20"/>
        <v>107.36</v>
      </c>
      <c r="P27" s="11"/>
      <c r="Q27" s="11">
        <v>5.83</v>
      </c>
      <c r="R27" s="11">
        <v>7.7</v>
      </c>
      <c r="S27">
        <f t="shared" si="21"/>
        <v>44.890999999999998</v>
      </c>
      <c r="T27" s="11"/>
      <c r="U27" s="11"/>
      <c r="V27" s="11"/>
      <c r="W27" s="11"/>
      <c r="X27" s="11"/>
    </row>
    <row r="28" spans="5:24" x14ac:dyDescent="0.25">
      <c r="G28" t="s">
        <v>21</v>
      </c>
      <c r="H28">
        <v>75400</v>
      </c>
      <c r="J28">
        <v>3.33</v>
      </c>
      <c r="N28">
        <v>5</v>
      </c>
      <c r="O28" s="11">
        <f t="shared" si="20"/>
        <v>16.649999999999999</v>
      </c>
      <c r="P28" s="11"/>
      <c r="Q28" s="11">
        <v>9.8000000000000007</v>
      </c>
      <c r="R28" s="12">
        <v>6.16</v>
      </c>
      <c r="S28">
        <f t="shared" si="21"/>
        <v>60.368000000000009</v>
      </c>
      <c r="T28" s="12"/>
      <c r="U28" s="12"/>
      <c r="V28" s="11"/>
      <c r="W28" s="11"/>
      <c r="X28" s="11"/>
    </row>
    <row r="29" spans="5:24" x14ac:dyDescent="0.25">
      <c r="G29" t="s">
        <v>22</v>
      </c>
      <c r="H29">
        <v>18330</v>
      </c>
      <c r="J29">
        <v>3.43</v>
      </c>
      <c r="N29">
        <v>5.0999999999999996</v>
      </c>
      <c r="O29" s="11">
        <f t="shared" si="20"/>
        <v>17.492999999999999</v>
      </c>
      <c r="P29" s="11"/>
      <c r="Q29" s="11">
        <v>5.34</v>
      </c>
      <c r="R29" s="11">
        <v>5.18</v>
      </c>
      <c r="S29">
        <f t="shared" si="21"/>
        <v>27.661199999999997</v>
      </c>
      <c r="T29" s="11"/>
      <c r="U29" s="11"/>
      <c r="V29" s="11"/>
      <c r="W29" s="11"/>
      <c r="X29" s="11"/>
    </row>
    <row r="30" spans="5:24" x14ac:dyDescent="0.25">
      <c r="H30">
        <f>SUM(H27:H29)</f>
        <v>1926730</v>
      </c>
      <c r="J30">
        <v>12.16</v>
      </c>
      <c r="N30">
        <v>13.25</v>
      </c>
      <c r="O30" s="11">
        <f t="shared" si="20"/>
        <v>161.12</v>
      </c>
      <c r="P30" s="11"/>
      <c r="Q30" s="11">
        <v>12.91</v>
      </c>
      <c r="R30" s="11">
        <v>11.5</v>
      </c>
      <c r="S30">
        <f t="shared" si="21"/>
        <v>148.465</v>
      </c>
      <c r="T30" s="11"/>
      <c r="U30" s="11"/>
      <c r="V30" s="11"/>
      <c r="W30" s="11"/>
      <c r="X30" s="11"/>
    </row>
    <row r="31" spans="5:24" x14ac:dyDescent="0.25">
      <c r="J31">
        <v>2</v>
      </c>
      <c r="N31">
        <v>9.42</v>
      </c>
      <c r="O31" s="11">
        <f t="shared" si="20"/>
        <v>18.84</v>
      </c>
      <c r="P31" s="11"/>
      <c r="Q31" s="11">
        <v>8.5</v>
      </c>
      <c r="R31" s="11">
        <v>4</v>
      </c>
      <c r="S31">
        <f t="shared" si="21"/>
        <v>34</v>
      </c>
      <c r="T31" s="11"/>
      <c r="U31" s="11"/>
      <c r="V31" s="11"/>
      <c r="W31" s="11"/>
      <c r="X31" s="11"/>
    </row>
    <row r="32" spans="5:24" x14ac:dyDescent="0.25">
      <c r="G32" s="16" t="s">
        <v>30</v>
      </c>
      <c r="J32">
        <v>4.37</v>
      </c>
      <c r="N32">
        <v>8.17</v>
      </c>
      <c r="O32" s="11">
        <f t="shared" si="20"/>
        <v>35.7029</v>
      </c>
      <c r="P32" s="11"/>
      <c r="Q32" s="11">
        <v>13</v>
      </c>
      <c r="R32" s="11">
        <v>10.3</v>
      </c>
      <c r="S32">
        <f t="shared" si="21"/>
        <v>133.9</v>
      </c>
      <c r="T32" s="11"/>
      <c r="U32" s="11"/>
      <c r="V32" s="11"/>
      <c r="W32" s="11"/>
      <c r="X32" s="11"/>
    </row>
    <row r="33" spans="7:24" x14ac:dyDescent="0.25">
      <c r="G33" t="s">
        <v>20</v>
      </c>
      <c r="H33">
        <v>1261000</v>
      </c>
      <c r="O33" s="12">
        <f>SUM(O25:O32)</f>
        <v>590.55550000000005</v>
      </c>
      <c r="P33" s="11"/>
      <c r="Q33" s="11">
        <v>4</v>
      </c>
      <c r="R33" s="11">
        <v>1.66</v>
      </c>
      <c r="S33">
        <f>(R33*Q33)-0.12</f>
        <v>6.52</v>
      </c>
      <c r="T33" s="11"/>
      <c r="U33" s="11"/>
      <c r="V33" s="11"/>
      <c r="W33" s="11"/>
      <c r="X33" s="11"/>
    </row>
    <row r="34" spans="7:24" x14ac:dyDescent="0.25">
      <c r="G34" t="s">
        <v>21</v>
      </c>
      <c r="H34">
        <v>46800</v>
      </c>
      <c r="J34">
        <v>8</v>
      </c>
      <c r="N34">
        <v>22</v>
      </c>
      <c r="O34" s="11">
        <f t="shared" si="20"/>
        <v>176</v>
      </c>
      <c r="Q34" s="11"/>
      <c r="R34" s="11"/>
      <c r="S34">
        <v>0</v>
      </c>
    </row>
    <row r="35" spans="7:24" x14ac:dyDescent="0.25">
      <c r="G35" t="s">
        <v>22</v>
      </c>
      <c r="J35">
        <v>2</v>
      </c>
      <c r="N35">
        <v>19</v>
      </c>
      <c r="O35" s="11">
        <f t="shared" si="20"/>
        <v>38</v>
      </c>
      <c r="Q35" s="11">
        <v>3.45</v>
      </c>
      <c r="R35" s="11">
        <v>4</v>
      </c>
      <c r="S35">
        <f t="shared" si="21"/>
        <v>13.8</v>
      </c>
      <c r="T35" s="6"/>
    </row>
    <row r="36" spans="7:24" x14ac:dyDescent="0.25">
      <c r="J36">
        <v>4.32</v>
      </c>
      <c r="N36">
        <v>8.5</v>
      </c>
      <c r="O36" s="11">
        <f t="shared" si="20"/>
        <v>36.72</v>
      </c>
      <c r="P36" s="11"/>
      <c r="Q36" s="11">
        <v>12.5</v>
      </c>
      <c r="R36" s="11">
        <v>11</v>
      </c>
      <c r="S36">
        <f t="shared" si="21"/>
        <v>137.5</v>
      </c>
    </row>
    <row r="37" spans="7:24" x14ac:dyDescent="0.25">
      <c r="O37" s="12">
        <f>SUM(O34:O36)</f>
        <v>250.72</v>
      </c>
      <c r="Q37" s="11">
        <v>2</v>
      </c>
      <c r="R37" s="11">
        <v>6.43</v>
      </c>
      <c r="S37">
        <f t="shared" si="21"/>
        <v>12.86</v>
      </c>
    </row>
    <row r="38" spans="7:24" x14ac:dyDescent="0.25">
      <c r="O38" s="6">
        <f>O37+O33</f>
        <v>841.27550000000008</v>
      </c>
      <c r="Q38" s="11">
        <v>4.33</v>
      </c>
      <c r="R38" s="11">
        <v>7.75</v>
      </c>
      <c r="S38">
        <f t="shared" si="21"/>
        <v>33.557499999999997</v>
      </c>
    </row>
    <row r="39" spans="7:24" x14ac:dyDescent="0.25">
      <c r="Q39" s="11">
        <v>6.25</v>
      </c>
      <c r="R39" s="11">
        <v>4.4000000000000004</v>
      </c>
      <c r="S39">
        <f t="shared" si="21"/>
        <v>27.500000000000004</v>
      </c>
    </row>
    <row r="40" spans="7:24" x14ac:dyDescent="0.25">
      <c r="S40" s="6">
        <f>SUM(S25:S39)</f>
        <v>899.46269999999993</v>
      </c>
    </row>
    <row r="41" spans="7:24" x14ac:dyDescent="0.25">
      <c r="O41" t="s">
        <v>27</v>
      </c>
      <c r="P41">
        <f>O33+S40</f>
        <v>1490.0182</v>
      </c>
    </row>
    <row r="42" spans="7:24" x14ac:dyDescent="0.25">
      <c r="O42" t="s">
        <v>28</v>
      </c>
      <c r="P42">
        <f>O37</f>
        <v>250.72</v>
      </c>
    </row>
    <row r="43" spans="7:24" x14ac:dyDescent="0.25">
      <c r="P43">
        <f>SUM(P41:P42)</f>
        <v>1740.7382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5" sqref="N35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N34" sqref="N34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="85" zoomScaleNormal="8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1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6" zoomScaleNormal="100" workbookViewId="0">
      <selection activeCell="G5" sqref="G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2025-02-12T05:51:30Z</dcterms:modified>
</cp:coreProperties>
</file>