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asai (W)\SANTOSH SHRIDHAR MAHADIK\"/>
    </mc:Choice>
  </mc:AlternateContent>
  <xr:revisionPtr revIDLastSave="0" documentId="13_ncr:1_{7214BA82-B142-428D-8A8D-166763C92BF1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G31" i="4" l="1"/>
  <c r="O36" i="4" l="1"/>
  <c r="O35" i="4"/>
  <c r="O34" i="4"/>
  <c r="O33" i="4"/>
  <c r="O32" i="4"/>
  <c r="O31" i="4"/>
  <c r="O30" i="4"/>
  <c r="O29" i="4"/>
  <c r="O28" i="4"/>
  <c r="P7" i="4" l="1"/>
  <c r="P6" i="4"/>
  <c r="P5" i="4"/>
  <c r="I29" i="4"/>
  <c r="H29" i="4"/>
  <c r="H28" i="4"/>
  <c r="D32" i="4"/>
  <c r="Q4" i="4" l="1"/>
  <c r="Q3" i="4"/>
  <c r="Q2" i="4"/>
  <c r="P2" i="4" l="1"/>
  <c r="P3" i="4"/>
  <c r="B3" i="4" s="1"/>
  <c r="C3" i="4" s="1"/>
  <c r="D3" i="4" s="1"/>
  <c r="P4" i="4"/>
  <c r="B6" i="4"/>
  <c r="C6" i="4" s="1"/>
  <c r="B7" i="4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H31" i="4"/>
  <c r="G32" i="4"/>
  <c r="C5" i="4" l="1"/>
  <c r="F5" i="4"/>
  <c r="D5" i="4" l="1"/>
  <c r="H5" i="4" s="1"/>
  <c r="G5" i="4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<sst xmlns="http://schemas.openxmlformats.org/spreadsheetml/2006/main" count="33" uniqueCount="30">
  <si>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</si>
  <si>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</si>
  <si>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</si>
  <si>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</si>
  <si>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</si>
  <si>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</si>
  <si>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</si>
  <si>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</si>
  <si>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</si>
  <si>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</si>
  <si>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</si>
  <si>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</si>
  <si>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</si>
  <si>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</si>
  <si>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</si>
  <si>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</si>
  <si>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Rate</t>
  </si>
  <si>
    <t>FMV</t>
  </si>
  <si>
    <t xml:space="preserve">Agreement </t>
  </si>
  <si>
    <t>IGR-11.04.23</t>
  </si>
  <si>
    <t>IGR-12.06.23</t>
  </si>
  <si>
    <t>IGR-20.03.23</t>
  </si>
  <si>
    <t xml:space="preserve"> Flat No. 1802, 18th Floor, Wing - E, Aaradhya HIghpark , Westeren Express HIghway, Near Singapore International School, Village - Mahajan Wadi, MIra Road Eas</t>
  </si>
  <si>
    <t>11.02.22</t>
  </si>
  <si>
    <t>sd</t>
  </si>
  <si>
    <t>rd</t>
  </si>
  <si>
    <t>mca</t>
  </si>
  <si>
    <t>RERA CA</t>
  </si>
  <si>
    <t>1 car parking</t>
  </si>
  <si>
    <t>OC - 2024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</si>
</sst>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4" fontId="1" fillId="3" borderId="0" xfId="0" applyNumberFormat="1" applyFon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51C9A5-EDB4-4015-8ECA-76E5ECD26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1DAC78-D327-492E-9D71-5E2ECDE3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75B6E-6056-4DAF-9CCB-D46CFA2C6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458455</xdr:colOff>
      <xdr:row>50</xdr:row>
      <xdr:rowOff>48835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62C8468-FF39-4FCC-8B86-8253A7923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992855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420350</xdr:colOff>
      <xdr:row>47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978581-757F-48DA-84EF-3D86C7935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954750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123825</xdr:colOff>
      <xdr:row>27</xdr:row>
      <xdr:rowOff>180975</xdr:rowOff>
    </xdr:from>
    <xdr:to>
      <xdr:col>16</xdr:col>
      <xdr:colOff>553698</xdr:colOff>
      <xdr:row>73</xdr:row>
      <xdr:rowOff>77408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74A050-16B8-4828-B9BC-EBA67825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3025" y="5324475"/>
          <a:ext cx="8945223" cy="865943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079AFF-B28B-41F5-A1D8-AD233BA0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630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3</xdr:row>
      <xdr:rowOff>95250</xdr:rowOff>
    </xdr:from>
    <xdr:to>
      <xdr:col>15</xdr:col>
      <xdr:colOff>277469</xdr:colOff>
      <xdr:row>48</xdr:row>
      <xdr:rowOff>172657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9157B-6201-400F-B02F-0714609FF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666750"/>
          <a:ext cx="8916644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0"/>
  <sheetViews>
    <sheetView tabSelected="1" workbookViewId="0">
      <selection activeCell="G31" sqref="G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1" x14ac:dyDescent="0.25">
      <c r="A2" s="4">
        <v>1</v>
      </c>
      <c r="B2" s="4">
        <f t="shared" ref="B2:B16" si="0">Q2</f>
        <v>640.02743999999996</v>
      </c>
      <c r="C2" s="4">
        <f t="shared" ref="C2:C16" si="1">B2*1.2</f>
        <v>768.03292799999997</v>
      </c>
      <c r="D2" s="4">
        <f t="shared" ref="D2:D16" si="2">C2*1.2</f>
        <v>921.63951359999987</v>
      </c>
      <c r="E2" s="15">
        <f t="shared" ref="E2:E16" si="3">R2</f>
        <v>12900000</v>
      </c>
      <c r="F2" s="14">
        <f t="shared" ref="F2:F15" si="4">ROUND((E2/B2),0)</f>
        <v>20155</v>
      </c>
      <c r="G2" s="16">
        <f t="shared" ref="G2:G15" si="5">ROUND((E2/C2),0)</f>
        <v>16796</v>
      </c>
      <c r="H2" s="16">
        <f t="shared" ref="H2:H15" si="6">ROUND((E2/D2),0)</f>
        <v>13997</v>
      </c>
      <c r="I2" s="16">
        <f t="shared" ref="I2:I15" si="7">T2</f>
        <v>0</v>
      </c>
      <c r="J2" s="16">
        <f t="shared" ref="J2:J15" si="8">U2</f>
        <v>0</v>
      </c>
      <c r="K2" s="17"/>
      <c r="L2" s="17"/>
      <c r="M2" s="17"/>
      <c r="N2" s="17"/>
      <c r="O2" s="17">
        <v>0</v>
      </c>
      <c r="P2" s="17">
        <f t="shared" ref="P2:P10" si="9">O2/1.2</f>
        <v>0</v>
      </c>
      <c r="Q2" s="17">
        <f>59.46*10.764</f>
        <v>640.02743999999996</v>
      </c>
      <c r="R2" s="18">
        <v>12900000</v>
      </c>
      <c r="S2" s="18" t="s">
        <v>19</v>
      </c>
      <c r="T2" s="17"/>
      <c r="U2" s="17"/>
    </row>
    <row r="3" spans="1:21" x14ac:dyDescent="0.25">
      <c r="A3" s="4">
        <v>2</v>
      </c>
      <c r="B3" s="4">
        <f t="shared" si="0"/>
        <v>418.93488000000002</v>
      </c>
      <c r="C3" s="4">
        <f t="shared" si="1"/>
        <v>502.721856</v>
      </c>
      <c r="D3" s="4">
        <f t="shared" si="2"/>
        <v>603.2662272</v>
      </c>
      <c r="E3" s="15">
        <f t="shared" si="3"/>
        <v>7200000</v>
      </c>
      <c r="F3" s="16">
        <f t="shared" si="4"/>
        <v>17186</v>
      </c>
      <c r="G3" s="16">
        <f t="shared" si="5"/>
        <v>14322</v>
      </c>
      <c r="H3" s="16">
        <f t="shared" si="6"/>
        <v>11935</v>
      </c>
      <c r="I3" s="16">
        <f t="shared" si="7"/>
        <v>0</v>
      </c>
      <c r="J3" s="16">
        <f t="shared" si="8"/>
        <v>0</v>
      </c>
      <c r="K3" s="17"/>
      <c r="L3" s="17"/>
      <c r="M3" s="17"/>
      <c r="N3" s="17"/>
      <c r="O3" s="17">
        <v>0</v>
      </c>
      <c r="P3" s="17">
        <f t="shared" si="9"/>
        <v>0</v>
      </c>
      <c r="Q3" s="17">
        <f>38.92*10.764</f>
        <v>418.93488000000002</v>
      </c>
      <c r="R3" s="18">
        <v>7200000</v>
      </c>
      <c r="S3" s="18" t="s">
        <v>20</v>
      </c>
      <c r="T3" s="17"/>
      <c r="U3" s="17"/>
    </row>
    <row r="4" spans="1:21" x14ac:dyDescent="0.25">
      <c r="A4" s="4">
        <v>3</v>
      </c>
      <c r="B4" s="4">
        <f t="shared" si="0"/>
        <v>579.85667999999998</v>
      </c>
      <c r="C4" s="4">
        <f t="shared" si="1"/>
        <v>695.82801599999993</v>
      </c>
      <c r="D4" s="4">
        <f t="shared" si="2"/>
        <v>834.9936191999999</v>
      </c>
      <c r="E4" s="15">
        <f t="shared" si="3"/>
        <v>12165900</v>
      </c>
      <c r="F4" s="14">
        <f t="shared" si="4"/>
        <v>20981</v>
      </c>
      <c r="G4" s="16">
        <f t="shared" si="5"/>
        <v>17484</v>
      </c>
      <c r="H4" s="16">
        <f t="shared" si="6"/>
        <v>14570</v>
      </c>
      <c r="I4" s="16">
        <f t="shared" si="7"/>
        <v>0</v>
      </c>
      <c r="J4" s="16">
        <f t="shared" si="8"/>
        <v>0</v>
      </c>
      <c r="K4" s="17"/>
      <c r="L4" s="17"/>
      <c r="M4" s="17"/>
      <c r="N4" s="17"/>
      <c r="O4" s="17">
        <v>0</v>
      </c>
      <c r="P4" s="17">
        <f t="shared" si="9"/>
        <v>0</v>
      </c>
      <c r="Q4" s="17">
        <f>53.87*10.764</f>
        <v>579.85667999999998</v>
      </c>
      <c r="R4" s="18">
        <v>12165900</v>
      </c>
      <c r="S4" s="18" t="s">
        <v>21</v>
      </c>
      <c r="T4" s="17"/>
      <c r="U4" s="17"/>
    </row>
    <row r="5" spans="1:21" x14ac:dyDescent="0.25">
      <c r="A5" s="4">
        <v>4</v>
      </c>
      <c r="B5" s="4">
        <f t="shared" si="0"/>
        <v>454</v>
      </c>
      <c r="C5" s="4">
        <f t="shared" si="1"/>
        <v>544.79999999999995</v>
      </c>
      <c r="D5" s="4">
        <f t="shared" si="2"/>
        <v>653.75999999999988</v>
      </c>
      <c r="E5" s="15">
        <f t="shared" si="3"/>
        <v>12800000</v>
      </c>
      <c r="F5" s="16">
        <f t="shared" si="4"/>
        <v>28194</v>
      </c>
      <c r="G5" s="16">
        <f t="shared" si="5"/>
        <v>23495</v>
      </c>
      <c r="H5" s="16">
        <f t="shared" si="6"/>
        <v>19579</v>
      </c>
      <c r="I5" s="16">
        <f t="shared" si="7"/>
        <v>0</v>
      </c>
      <c r="J5" s="16">
        <f t="shared" si="8"/>
        <v>0</v>
      </c>
      <c r="K5" s="17"/>
      <c r="L5" s="17"/>
      <c r="M5" s="17"/>
      <c r="N5" s="17"/>
      <c r="O5" s="17">
        <v>0</v>
      </c>
      <c r="P5" s="17">
        <f t="shared" ref="P5:P7" si="10">O5/1.2</f>
        <v>0</v>
      </c>
      <c r="Q5" s="17">
        <v>454</v>
      </c>
      <c r="R5" s="18">
        <v>12800000</v>
      </c>
      <c r="S5" s="18"/>
      <c r="T5" s="17"/>
      <c r="U5" s="17"/>
    </row>
    <row r="6" spans="1:21" x14ac:dyDescent="0.25">
      <c r="A6" s="4">
        <v>5</v>
      </c>
      <c r="B6" s="4">
        <f t="shared" si="0"/>
        <v>454</v>
      </c>
      <c r="C6" s="4">
        <f t="shared" si="1"/>
        <v>544.79999999999995</v>
      </c>
      <c r="D6" s="4">
        <f t="shared" si="2"/>
        <v>653.75999999999988</v>
      </c>
      <c r="E6" s="15">
        <f t="shared" si="3"/>
        <v>13800000</v>
      </c>
      <c r="F6" s="16">
        <f t="shared" si="4"/>
        <v>30396</v>
      </c>
      <c r="G6" s="16">
        <f t="shared" si="5"/>
        <v>25330</v>
      </c>
      <c r="H6" s="16">
        <f t="shared" si="6"/>
        <v>21109</v>
      </c>
      <c r="I6" s="16">
        <f t="shared" si="7"/>
        <v>0</v>
      </c>
      <c r="J6" s="16">
        <f t="shared" si="8"/>
        <v>0</v>
      </c>
      <c r="K6" s="17"/>
      <c r="L6" s="17"/>
      <c r="M6" s="17"/>
      <c r="N6" s="17"/>
      <c r="O6" s="17">
        <v>0</v>
      </c>
      <c r="P6" s="17">
        <f t="shared" si="10"/>
        <v>0</v>
      </c>
      <c r="Q6" s="17">
        <v>454</v>
      </c>
      <c r="R6" s="18">
        <v>13800000</v>
      </c>
      <c r="S6" s="18"/>
      <c r="T6" s="17"/>
      <c r="U6" s="17"/>
    </row>
    <row r="7" spans="1:21" x14ac:dyDescent="0.25">
      <c r="A7" s="4">
        <v>6</v>
      </c>
      <c r="B7" s="4">
        <f t="shared" si="0"/>
        <v>576</v>
      </c>
      <c r="C7" s="4">
        <f t="shared" si="1"/>
        <v>691.19999999999993</v>
      </c>
      <c r="D7" s="4">
        <f t="shared" si="2"/>
        <v>829.43999999999994</v>
      </c>
      <c r="E7" s="15">
        <f t="shared" si="3"/>
        <v>13000000</v>
      </c>
      <c r="F7" s="14">
        <f t="shared" si="4"/>
        <v>22569</v>
      </c>
      <c r="G7" s="16">
        <f t="shared" si="5"/>
        <v>18808</v>
      </c>
      <c r="H7" s="16">
        <f t="shared" si="6"/>
        <v>15673</v>
      </c>
      <c r="I7" s="16">
        <f t="shared" si="7"/>
        <v>0</v>
      </c>
      <c r="J7" s="16">
        <f t="shared" si="8"/>
        <v>0</v>
      </c>
      <c r="K7" s="17"/>
      <c r="L7" s="17"/>
      <c r="M7" s="17"/>
      <c r="N7" s="17"/>
      <c r="O7" s="17">
        <v>0</v>
      </c>
      <c r="P7" s="17">
        <f t="shared" si="10"/>
        <v>0</v>
      </c>
      <c r="Q7" s="17">
        <v>576</v>
      </c>
      <c r="R7" s="18">
        <v>13000000</v>
      </c>
      <c r="S7" s="18"/>
      <c r="T7" s="17"/>
      <c r="U7" s="17"/>
    </row>
    <row r="8" spans="1:21" x14ac:dyDescent="0.25">
      <c r="A8" s="4">
        <v>7</v>
      </c>
      <c r="B8" s="4">
        <f t="shared" si="0"/>
        <v>363</v>
      </c>
      <c r="C8" s="4">
        <f t="shared" si="1"/>
        <v>435.59999999999997</v>
      </c>
      <c r="D8" s="4">
        <f t="shared" si="2"/>
        <v>522.71999999999991</v>
      </c>
      <c r="E8" s="15">
        <f t="shared" si="3"/>
        <v>8500000</v>
      </c>
      <c r="F8" s="14">
        <f t="shared" si="4"/>
        <v>23416</v>
      </c>
      <c r="G8" s="16">
        <f t="shared" si="5"/>
        <v>19513</v>
      </c>
      <c r="H8" s="16">
        <f t="shared" si="6"/>
        <v>16261</v>
      </c>
      <c r="I8" s="16">
        <f t="shared" si="7"/>
        <v>0</v>
      </c>
      <c r="J8" s="16">
        <f t="shared" si="8"/>
        <v>0</v>
      </c>
      <c r="K8" s="17"/>
      <c r="L8" s="17"/>
      <c r="M8" s="17"/>
      <c r="N8" s="17"/>
      <c r="O8" s="17">
        <v>0</v>
      </c>
      <c r="P8" s="17">
        <f t="shared" si="9"/>
        <v>0</v>
      </c>
      <c r="Q8" s="17">
        <v>363</v>
      </c>
      <c r="R8" s="18">
        <v>8500000</v>
      </c>
      <c r="S8" s="18"/>
      <c r="T8" s="17"/>
      <c r="U8" s="17"/>
    </row>
    <row r="9" spans="1:21" x14ac:dyDescent="0.25">
      <c r="A9" s="4">
        <v>8</v>
      </c>
      <c r="B9" s="4">
        <f t="shared" si="0"/>
        <v>405</v>
      </c>
      <c r="C9" s="4">
        <f t="shared" si="1"/>
        <v>486</v>
      </c>
      <c r="D9" s="4">
        <f t="shared" si="2"/>
        <v>583.19999999999993</v>
      </c>
      <c r="E9" s="15">
        <f t="shared" si="3"/>
        <v>9500000</v>
      </c>
      <c r="F9" s="16">
        <f t="shared" si="4"/>
        <v>23457</v>
      </c>
      <c r="G9" s="16">
        <f t="shared" si="5"/>
        <v>19547</v>
      </c>
      <c r="H9" s="16">
        <f t="shared" si="6"/>
        <v>16289</v>
      </c>
      <c r="I9" s="16">
        <f t="shared" si="7"/>
        <v>0</v>
      </c>
      <c r="J9" s="16">
        <f t="shared" si="8"/>
        <v>0</v>
      </c>
      <c r="K9" s="17"/>
      <c r="L9" s="17"/>
      <c r="M9" s="17"/>
      <c r="N9" s="17"/>
      <c r="O9" s="17">
        <v>0</v>
      </c>
      <c r="P9" s="17">
        <f t="shared" si="9"/>
        <v>0</v>
      </c>
      <c r="Q9" s="17">
        <v>405</v>
      </c>
      <c r="R9" s="18">
        <v>9500000</v>
      </c>
      <c r="S9" s="18"/>
      <c r="T9" s="17"/>
      <c r="U9" s="17"/>
    </row>
    <row r="10" spans="1:21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15">
        <f t="shared" si="3"/>
        <v>0</v>
      </c>
      <c r="F10" s="16" t="e">
        <f t="shared" si="4"/>
        <v>#DIV/0!</v>
      </c>
      <c r="G10" s="16" t="e">
        <f t="shared" si="5"/>
        <v>#DIV/0!</v>
      </c>
      <c r="H10" s="16" t="e">
        <f t="shared" si="6"/>
        <v>#DIV/0!</v>
      </c>
      <c r="I10" s="16">
        <f t="shared" si="7"/>
        <v>0</v>
      </c>
      <c r="J10" s="16">
        <f t="shared" si="8"/>
        <v>0</v>
      </c>
      <c r="K10" s="17"/>
      <c r="L10" s="17"/>
      <c r="M10" s="17"/>
      <c r="N10" s="17"/>
      <c r="O10" s="17">
        <v>0</v>
      </c>
      <c r="P10" s="17">
        <f t="shared" si="9"/>
        <v>0</v>
      </c>
      <c r="Q10" s="17">
        <f t="shared" ref="Q10" si="11">P10/1.2</f>
        <v>0</v>
      </c>
      <c r="R10" s="18">
        <v>0</v>
      </c>
      <c r="S10" s="18"/>
      <c r="T10" s="17"/>
      <c r="U10" s="17"/>
    </row>
    <row r="11" spans="1:21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15">
        <f t="shared" si="3"/>
        <v>0</v>
      </c>
      <c r="F11" s="16" t="e">
        <f t="shared" si="4"/>
        <v>#DIV/0!</v>
      </c>
      <c r="G11" s="16" t="e">
        <f t="shared" si="5"/>
        <v>#DIV/0!</v>
      </c>
      <c r="H11" s="16" t="e">
        <f t="shared" si="6"/>
        <v>#DIV/0!</v>
      </c>
      <c r="I11" s="16">
        <f t="shared" si="7"/>
        <v>0</v>
      </c>
      <c r="J11" s="16">
        <f t="shared" si="8"/>
        <v>0</v>
      </c>
      <c r="K11" s="17"/>
      <c r="L11" s="17"/>
      <c r="M11" s="17"/>
      <c r="N11" s="17"/>
      <c r="O11" s="17">
        <v>0</v>
      </c>
      <c r="P11" s="17">
        <f t="shared" ref="P11:P15" si="12">O11/1.2</f>
        <v>0</v>
      </c>
      <c r="Q11" s="17">
        <f t="shared" ref="Q11:Q15" si="13">P11/1.2</f>
        <v>0</v>
      </c>
      <c r="R11" s="18">
        <v>0</v>
      </c>
      <c r="S11" s="18"/>
      <c r="T11" s="17"/>
      <c r="U11" s="17"/>
    </row>
    <row r="12" spans="1:21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15">
        <f t="shared" si="3"/>
        <v>0</v>
      </c>
      <c r="F12" s="16" t="e">
        <f t="shared" si="4"/>
        <v>#DIV/0!</v>
      </c>
      <c r="G12" s="16" t="e">
        <f t="shared" si="5"/>
        <v>#DIV/0!</v>
      </c>
      <c r="H12" s="16" t="e">
        <f t="shared" si="6"/>
        <v>#DIV/0!</v>
      </c>
      <c r="I12" s="16">
        <f t="shared" si="7"/>
        <v>0</v>
      </c>
      <c r="J12" s="16">
        <f t="shared" si="8"/>
        <v>0</v>
      </c>
      <c r="K12" s="17"/>
      <c r="L12" s="17"/>
      <c r="M12" s="17"/>
      <c r="N12" s="17"/>
      <c r="O12" s="17">
        <v>0</v>
      </c>
      <c r="P12" s="17">
        <f t="shared" si="12"/>
        <v>0</v>
      </c>
      <c r="Q12" s="17">
        <f t="shared" si="13"/>
        <v>0</v>
      </c>
      <c r="R12" s="18">
        <v>0</v>
      </c>
      <c r="S12" s="18"/>
      <c r="T12" s="17"/>
      <c r="U12" s="17"/>
    </row>
    <row r="13" spans="1:21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15">
        <f t="shared" si="3"/>
        <v>0</v>
      </c>
      <c r="F13" s="16" t="e">
        <f t="shared" si="4"/>
        <v>#DIV/0!</v>
      </c>
      <c r="G13" s="16" t="e">
        <f t="shared" si="5"/>
        <v>#DIV/0!</v>
      </c>
      <c r="H13" s="16" t="e">
        <f t="shared" si="6"/>
        <v>#DIV/0!</v>
      </c>
      <c r="I13" s="16">
        <f t="shared" si="7"/>
        <v>0</v>
      </c>
      <c r="J13" s="16">
        <f t="shared" si="8"/>
        <v>0</v>
      </c>
      <c r="K13" s="17"/>
      <c r="L13" s="17"/>
      <c r="M13" s="17"/>
      <c r="N13" s="17"/>
      <c r="O13" s="17">
        <v>0</v>
      </c>
      <c r="P13" s="17">
        <f t="shared" si="12"/>
        <v>0</v>
      </c>
      <c r="Q13" s="17">
        <f t="shared" si="13"/>
        <v>0</v>
      </c>
      <c r="R13" s="18">
        <v>0</v>
      </c>
      <c r="S13" s="18"/>
      <c r="T13" s="17"/>
      <c r="U13" s="17"/>
    </row>
    <row r="14" spans="1:21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15">
        <f t="shared" si="3"/>
        <v>0</v>
      </c>
      <c r="F14" s="16" t="e">
        <f t="shared" si="4"/>
        <v>#DIV/0!</v>
      </c>
      <c r="G14" s="16" t="e">
        <f t="shared" si="5"/>
        <v>#DIV/0!</v>
      </c>
      <c r="H14" s="16" t="e">
        <f t="shared" si="6"/>
        <v>#DIV/0!</v>
      </c>
      <c r="I14" s="16">
        <f t="shared" si="7"/>
        <v>0</v>
      </c>
      <c r="J14" s="16">
        <f t="shared" si="8"/>
        <v>0</v>
      </c>
      <c r="K14" s="17"/>
      <c r="L14" s="17"/>
      <c r="M14" s="17"/>
      <c r="N14" s="17"/>
      <c r="O14" s="17">
        <v>0</v>
      </c>
      <c r="P14" s="17">
        <f t="shared" si="12"/>
        <v>0</v>
      </c>
      <c r="Q14" s="17">
        <f t="shared" si="13"/>
        <v>0</v>
      </c>
      <c r="R14" s="18">
        <v>0</v>
      </c>
      <c r="S14" s="18"/>
      <c r="T14" s="17"/>
      <c r="U14" s="17"/>
    </row>
    <row r="15" spans="1:21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15">
        <f t="shared" si="3"/>
        <v>0</v>
      </c>
      <c r="F15" s="16" t="e">
        <f t="shared" si="4"/>
        <v>#DIV/0!</v>
      </c>
      <c r="G15" s="16" t="e">
        <f t="shared" si="5"/>
        <v>#DIV/0!</v>
      </c>
      <c r="H15" s="16" t="e">
        <f t="shared" si="6"/>
        <v>#DIV/0!</v>
      </c>
      <c r="I15" s="16">
        <f t="shared" si="7"/>
        <v>0</v>
      </c>
      <c r="J15" s="16">
        <f t="shared" si="8"/>
        <v>0</v>
      </c>
      <c r="K15" s="17"/>
      <c r="L15" s="17"/>
      <c r="M15" s="17"/>
      <c r="N15" s="17"/>
      <c r="O15" s="17">
        <v>0</v>
      </c>
      <c r="P15" s="17">
        <f t="shared" si="12"/>
        <v>0</v>
      </c>
      <c r="Q15" s="17">
        <f t="shared" si="13"/>
        <v>0</v>
      </c>
      <c r="R15" s="18">
        <v>0</v>
      </c>
      <c r="S15" s="18"/>
      <c r="T15" s="17"/>
      <c r="U15" s="17"/>
    </row>
    <row r="16" spans="1:21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15">
        <f t="shared" si="3"/>
        <v>0</v>
      </c>
      <c r="F16" s="16" t="e">
        <f t="shared" ref="F16" si="14">ROUND((E16/B16),0)</f>
        <v>#DIV/0!</v>
      </c>
      <c r="G16" s="16" t="e">
        <f t="shared" ref="G16" si="15">ROUND((E16/C16),0)</f>
        <v>#DIV/0!</v>
      </c>
      <c r="H16" s="16" t="e">
        <f t="shared" ref="H16" si="16">ROUND((E16/D16),0)</f>
        <v>#DIV/0!</v>
      </c>
      <c r="I16" s="16">
        <f t="shared" ref="I16" si="17">T16</f>
        <v>0</v>
      </c>
      <c r="J16" s="16">
        <f t="shared" ref="J16" si="18">U16</f>
        <v>0</v>
      </c>
      <c r="K16" s="17"/>
      <c r="L16" s="17"/>
      <c r="M16" s="17"/>
      <c r="N16" s="17"/>
      <c r="O16" s="17">
        <v>0</v>
      </c>
      <c r="P16" s="17">
        <f t="shared" ref="P16" si="19">O16/1.2</f>
        <v>0</v>
      </c>
      <c r="Q16" s="17">
        <f t="shared" ref="Q16" si="20">P16/1.2</f>
        <v>0</v>
      </c>
      <c r="R16" s="18">
        <v>0</v>
      </c>
      <c r="S16" s="18"/>
      <c r="T16" s="17"/>
      <c r="U16" s="17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8" customFormat="1" x14ac:dyDescent="0.25"/>
    <row r="23" spans="1:19" s="8" customFormat="1" x14ac:dyDescent="0.25"/>
    <row r="24" spans="1:19" s="8" customFormat="1" x14ac:dyDescent="0.25">
      <c r="F24" s="11"/>
      <c r="G24" s="8" t="s">
        <v>22</v>
      </c>
    </row>
    <row r="25" spans="1:19" s="8" customFormat="1" x14ac:dyDescent="0.25">
      <c r="F25" s="12"/>
    </row>
    <row r="26" spans="1:19" s="8" customFormat="1" x14ac:dyDescent="0.25">
      <c r="F26" s="12"/>
      <c r="H26" s="8" t="s">
        <v>28</v>
      </c>
    </row>
    <row r="27" spans="1:19" s="8" customFormat="1" x14ac:dyDescent="0.25">
      <c r="F27" s="12"/>
      <c r="J27" s="8" t="s">
        <v>26</v>
      </c>
    </row>
    <row r="28" spans="1:19" s="8" customFormat="1" x14ac:dyDescent="0.25">
      <c r="C28" s="10" t="s">
        <v>18</v>
      </c>
      <c r="D28" s="10" t="s">
        <v>23</v>
      </c>
      <c r="F28" s="9" t="s">
        <v>27</v>
      </c>
      <c r="G28" s="9">
        <v>425</v>
      </c>
      <c r="H28" s="8">
        <f>39.5*10.764</f>
        <v>425.178</v>
      </c>
      <c r="J28" s="8">
        <v>11</v>
      </c>
      <c r="N28" s="8">
        <v>9</v>
      </c>
      <c r="O28" s="8">
        <f>N28*J28</f>
        <v>99</v>
      </c>
    </row>
    <row r="29" spans="1:19" s="8" customFormat="1" x14ac:dyDescent="0.25">
      <c r="C29" s="10" t="s">
        <v>1</v>
      </c>
      <c r="D29" s="10">
        <v>7150000</v>
      </c>
      <c r="F29" s="9" t="s">
        <v>15</v>
      </c>
      <c r="G29" s="9">
        <v>468</v>
      </c>
      <c r="H29" s="8">
        <f>43.45*10.764</f>
        <v>467.69580000000002</v>
      </c>
      <c r="I29" s="8">
        <f>H29/H28</f>
        <v>1.1000000000000001</v>
      </c>
      <c r="J29" s="8">
        <v>4.5</v>
      </c>
      <c r="N29" s="8">
        <v>9</v>
      </c>
      <c r="O29" s="8">
        <f t="shared" ref="O29:O34" si="49">N29*J29</f>
        <v>40.5</v>
      </c>
    </row>
    <row r="30" spans="1:19" s="8" customFormat="1" x14ac:dyDescent="0.25">
      <c r="C30" s="8" t="s">
        <v>24</v>
      </c>
      <c r="D30" s="8">
        <v>429000</v>
      </c>
      <c r="F30" s="9" t="s">
        <v>16</v>
      </c>
      <c r="G30" s="9">
        <v>21500</v>
      </c>
      <c r="J30" s="8">
        <v>5.36</v>
      </c>
      <c r="N30" s="8">
        <v>2.81</v>
      </c>
      <c r="O30" s="8">
        <f t="shared" si="49"/>
        <v>15.0616</v>
      </c>
    </row>
    <row r="31" spans="1:19" s="8" customFormat="1" x14ac:dyDescent="0.25">
      <c r="C31" s="13" t="s">
        <v>25</v>
      </c>
      <c r="D31" s="13">
        <v>30000</v>
      </c>
      <c r="F31" s="13" t="s">
        <v>17</v>
      </c>
      <c r="G31" s="13">
        <f>G30*G28</f>
        <v>9137500</v>
      </c>
      <c r="H31" s="8">
        <f>G31/D29</f>
        <v>1.2779720279720279</v>
      </c>
      <c r="J31" s="8">
        <v>6.1</v>
      </c>
      <c r="N31" s="8">
        <v>4.28</v>
      </c>
      <c r="O31" s="8">
        <f t="shared" si="49"/>
        <v>26.108000000000001</v>
      </c>
    </row>
    <row r="32" spans="1:19" s="8" customFormat="1" x14ac:dyDescent="0.25">
      <c r="C32" s="13"/>
      <c r="D32" s="13">
        <f>SUM(D29:D31)</f>
        <v>7609000</v>
      </c>
      <c r="F32" s="13" t="s">
        <v>13</v>
      </c>
      <c r="G32" s="13">
        <f>G31*90%</f>
        <v>8223750</v>
      </c>
      <c r="J32" s="8">
        <v>7.91</v>
      </c>
      <c r="N32" s="8">
        <v>7</v>
      </c>
      <c r="O32" s="8">
        <f t="shared" si="49"/>
        <v>55.370000000000005</v>
      </c>
    </row>
    <row r="33" spans="3:15" s="8" customFormat="1" x14ac:dyDescent="0.25">
      <c r="C33" s="13"/>
      <c r="D33" s="13"/>
      <c r="F33" s="13" t="s">
        <v>14</v>
      </c>
      <c r="G33" s="13">
        <f>G31*80%</f>
        <v>7310000</v>
      </c>
      <c r="J33" s="8">
        <v>11.75</v>
      </c>
      <c r="N33" s="8">
        <v>10</v>
      </c>
      <c r="O33" s="8">
        <f t="shared" si="49"/>
        <v>117.5</v>
      </c>
    </row>
    <row r="34" spans="3:15" s="8" customFormat="1" x14ac:dyDescent="0.25">
      <c r="C34" s="13"/>
      <c r="D34" s="13"/>
      <c r="H34" s="8" t="s">
        <v>29</v>
      </c>
      <c r="J34" s="8">
        <v>6.25</v>
      </c>
      <c r="N34" s="8">
        <v>4.5</v>
      </c>
      <c r="O34" s="8">
        <f t="shared" si="49"/>
        <v>28.125</v>
      </c>
    </row>
    <row r="35" spans="3:15" s="8" customFormat="1" x14ac:dyDescent="0.25">
      <c r="C35" s="13"/>
      <c r="D35" s="13"/>
      <c r="O35" s="12">
        <f>SUM(O28:O34)</f>
        <v>381.66460000000001</v>
      </c>
    </row>
    <row r="36" spans="3:15" s="8" customFormat="1" x14ac:dyDescent="0.25">
      <c r="O36" s="8">
        <f>G28-O35</f>
        <v>43.335399999999993</v>
      </c>
    </row>
    <row r="37" spans="3:15" s="8" customFormat="1" x14ac:dyDescent="0.25"/>
    <row r="38" spans="3:15" s="8" customFormat="1" x14ac:dyDescent="0.25"/>
    <row r="39" spans="3:15" s="8" customFormat="1" x14ac:dyDescent="0.25"/>
    <row r="40" spans="3:15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C4" sqref="C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>
      <selection activeCell="D32" sqref="D32"/>
    </sheetView>
  </sheetViews>
  <sheetFormatPr defaultRowHeight="15" x14ac:dyDescent="0.25"/>
  <cols>
    <col min="3" max="3" width="8.855468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2025-01-21T06:38:08Z</dcterms:modified>
</cp:coreProperties>
</file>