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I\Chembur\Pearl Deseliva\"/>
    </mc:Choice>
  </mc:AlternateContent>
  <xr:revisionPtr revIDLastSave="0" documentId="13_ncr:1_{4D848C13-45FA-4B3E-AC6C-DC26024A5428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23" l="1"/>
  <c r="C12" i="25" l="1"/>
  <c r="C5" i="25" l="1"/>
  <c r="C4" i="25"/>
  <c r="C3" i="25"/>
  <c r="P2" i="4"/>
  <c r="P3" i="4"/>
  <c r="B3" i="4" s="1"/>
  <c r="C3" i="4" s="1"/>
  <c r="D3" i="4" s="1"/>
  <c r="P4" i="4"/>
  <c r="P5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<sst xmlns="http://schemas.openxmlformats.org/spreadsheetml/2006/main" count="129" uniqueCount="87">
  <si>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</si>
  <si>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</si>
  <si>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</si>
  <si>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</si>
  <si>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</si>
  <si>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</si>
  <si>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</si>
  <si>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</si>
  <si>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</si>
  <si>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</si>
  <si>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</si>
  <si>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</si>
  <si>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</si>
  <si>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</si>
  <si>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</si>
  <si>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</si>
  <si>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</si>
  <si>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</si>
  <si>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</si>
  <si>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</si>
  <si>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</si>
  <si>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</si>
  <si>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</si>
  <si>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</si>
  <si>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</si>
  <si>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</si>
  <si>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</si>
  <si>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</si>
  <si>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</si>
  <si>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</si>
  <si>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</si>
  <si>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</si>
  <si>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</si>
  <si>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</si>
  <si>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</si>
  <si>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</si>
  <si>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</si>
  <si>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</si>
  <si>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</si>
  <si>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</si>
  <si>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</si>
  <si>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</si>
  <si>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</si>
  <si>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</si>
  <si>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</si>
  <si>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</si>
  <si>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</si>
  <si>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</si>
  <si>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</si>
  <si>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</si>
  <si>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</si>
  <si>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</si>
  <si>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</si>
  <si>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</si>
  <si>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</si>
  <si>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</si>
  <si>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</si>
  <si>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</si>
  <si>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</si>
  <si>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</si>
  <si>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</si>
  <si>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</si>
  <si>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</si>
  <si>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</si>
  <si>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</si>
  <si>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</si>
  <si>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</si>
  <si>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</si>
  <si>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</si>
  <si>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</si>
  <si>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</si>
  <si>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</si>
  <si>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</si>
  <si>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</si>
  <si>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</si>
  <si>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</si>
  <si>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</si>
  <si>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</si>
  <si>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</si>
  <si>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</si>
  <si>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</si>
  <si>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</si>
  <si>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</si>
  <si>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</si>
  <si>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IGR-26.04.24</t>
  </si>
  <si>
    <t>IGR-21.03.24</t>
  </si>
  <si>
    <t>YOC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</si>
</sst>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55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339C8C-E732-49C5-883F-DE97C03EC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2679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B172C0-9716-4799-8653-591FE78EE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096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344139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43C619-EFE5-4A31-A830-953761E93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78539" cy="89356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49</xdr:row>
      <xdr:rowOff>106019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C897CD-4E4C-4490-9A06-EB2C9DC8C2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8916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C27E01-77BB-4D34-9516-6A1D022BA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89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76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82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77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78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79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80</v>
      </c>
      <c r="C8" s="45">
        <f>C7*D13%</f>
        <v>292195.63099999999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81</v>
      </c>
      <c r="C9" s="50">
        <f>C6+C8</f>
        <v>321595.63099999999</v>
      </c>
      <c r="D9" s="51" t="s">
        <v>62</v>
      </c>
      <c r="E9" s="52">
        <f>C9/10.764</f>
        <v>29876.963117800075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2025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2016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9</v>
      </c>
      <c r="D13" s="58">
        <f>D12-C13</f>
        <v>91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6"/>
      <c r="L1" s="66"/>
      <c r="M1" s="66"/>
      <c r="N1" s="66"/>
      <c r="O1" s="66"/>
      <c r="P1" s="66"/>
      <c r="Q1" s="66"/>
      <c r="R1" s="66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D84"/>
  <sheetViews>
    <sheetView tabSelected="1" workbookViewId="0">
      <selection activeCell="D22" sqref="D22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bestFit="1" customWidth="1"/>
    <col min="4" max="4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32400</v>
      </c>
      <c r="C3" s="19" t="s">
        <v>75</v>
      </c>
      <c r="D3" s="6" t="s">
        <v>83</v>
      </c>
    </row>
    <row r="4" spans="1:4" ht="30" x14ac:dyDescent="0.25">
      <c r="A4" s="18" t="s">
        <v>14</v>
      </c>
      <c r="B4" s="16">
        <v>2700</v>
      </c>
      <c r="C4" s="19"/>
    </row>
    <row r="5" spans="1:4" x14ac:dyDescent="0.25">
      <c r="A5" s="13" t="s">
        <v>15</v>
      </c>
      <c r="B5" s="16">
        <f>B3-B4</f>
        <v>29700</v>
      </c>
      <c r="C5" s="19"/>
    </row>
    <row r="6" spans="1:4" x14ac:dyDescent="0.25">
      <c r="A6" s="13" t="s">
        <v>16</v>
      </c>
      <c r="B6" s="16">
        <f>B4</f>
        <v>2700</v>
      </c>
      <c r="C6" s="19"/>
    </row>
    <row r="7" spans="1:4" x14ac:dyDescent="0.25">
      <c r="A7" s="13" t="s">
        <v>17</v>
      </c>
      <c r="B7" s="20">
        <f>C7-C8</f>
        <v>9</v>
      </c>
      <c r="C7" s="20">
        <v>2025</v>
      </c>
    </row>
    <row r="8" spans="1:4" x14ac:dyDescent="0.25">
      <c r="A8" s="13" t="s">
        <v>18</v>
      </c>
      <c r="B8" s="20">
        <f>B9-B7</f>
        <v>51</v>
      </c>
      <c r="C8" s="20">
        <v>2016</v>
      </c>
    </row>
    <row r="9" spans="1:4" x14ac:dyDescent="0.25">
      <c r="A9" s="13" t="s">
        <v>19</v>
      </c>
      <c r="B9" s="20">
        <v>60</v>
      </c>
      <c r="C9" s="20"/>
    </row>
    <row r="10" spans="1:4" ht="30" x14ac:dyDescent="0.25">
      <c r="A10" s="18" t="s">
        <v>20</v>
      </c>
      <c r="B10" s="20">
        <f>90*B7/B9</f>
        <v>13.5</v>
      </c>
      <c r="C10" s="20"/>
    </row>
    <row r="11" spans="1:4" x14ac:dyDescent="0.25">
      <c r="A11" s="13"/>
      <c r="B11" s="21">
        <f>B10%</f>
        <v>0.13500000000000001</v>
      </c>
      <c r="C11" s="21"/>
    </row>
    <row r="12" spans="1:4" x14ac:dyDescent="0.25">
      <c r="A12" s="13" t="s">
        <v>21</v>
      </c>
      <c r="B12" s="16">
        <f>B6*B11</f>
        <v>364.5</v>
      </c>
      <c r="C12" s="19"/>
    </row>
    <row r="13" spans="1:4" x14ac:dyDescent="0.25">
      <c r="A13" s="13" t="s">
        <v>22</v>
      </c>
      <c r="B13" s="16">
        <f>B6-B12</f>
        <v>2335.5</v>
      </c>
      <c r="C13" s="19"/>
    </row>
    <row r="14" spans="1:4" x14ac:dyDescent="0.25">
      <c r="A14" s="13" t="s">
        <v>15</v>
      </c>
      <c r="B14" s="16">
        <f>B5</f>
        <v>29700</v>
      </c>
      <c r="C14" s="19"/>
    </row>
    <row r="15" spans="1:4" x14ac:dyDescent="0.25">
      <c r="B15" s="16"/>
      <c r="C15" s="19"/>
    </row>
    <row r="16" spans="1:4" x14ac:dyDescent="0.25">
      <c r="A16" s="22" t="s">
        <v>23</v>
      </c>
      <c r="B16" s="17">
        <f>B14+B13</f>
        <v>32035.5</v>
      </c>
      <c r="C16" s="19"/>
    </row>
    <row r="17" spans="1:4" x14ac:dyDescent="0.25">
      <c r="B17" s="20"/>
      <c r="C17" s="20"/>
    </row>
    <row r="18" spans="1:4" x14ac:dyDescent="0.25">
      <c r="A18" s="64" t="str">
        <f>D3</f>
        <v>ACA</v>
      </c>
      <c r="B18" s="23">
        <v>763</v>
      </c>
      <c r="C18" s="20"/>
    </row>
    <row r="19" spans="1:4" x14ac:dyDescent="0.25">
      <c r="A19" s="13" t="s">
        <v>73</v>
      </c>
      <c r="B19" s="24">
        <f>B18*B16</f>
        <v>24443086.5</v>
      </c>
      <c r="C19" s="65"/>
      <c r="D19" s="58"/>
    </row>
    <row r="20" spans="1:4" x14ac:dyDescent="0.25">
      <c r="A20" s="13" t="s">
        <v>24</v>
      </c>
      <c r="B20" s="25">
        <f>B19*90%</f>
        <v>21998777.850000001</v>
      </c>
      <c r="C20" s="24"/>
      <c r="D20" s="58"/>
    </row>
    <row r="21" spans="1:4" x14ac:dyDescent="0.25">
      <c r="A21" s="13" t="s">
        <v>25</v>
      </c>
      <c r="B21" s="25">
        <f>B19*80%</f>
        <v>19554469.199999999</v>
      </c>
      <c r="C21" s="25"/>
      <c r="D21" s="58"/>
    </row>
    <row r="22" spans="1:4" x14ac:dyDescent="0.25">
      <c r="A22" s="13"/>
      <c r="C22" s="20"/>
    </row>
    <row r="23" spans="1:4" x14ac:dyDescent="0.25">
      <c r="A23" s="26" t="s">
        <v>26</v>
      </c>
      <c r="B23" s="27">
        <f>B4*B18</f>
        <v>2060100</v>
      </c>
      <c r="C23" s="27"/>
    </row>
    <row r="24" spans="1:4" x14ac:dyDescent="0.25">
      <c r="A24" s="13" t="s">
        <v>27</v>
      </c>
    </row>
    <row r="25" spans="1:4" x14ac:dyDescent="0.25">
      <c r="A25" s="28" t="s">
        <v>28</v>
      </c>
      <c r="B25" s="25">
        <f>B19*0.025/12</f>
        <v>50923.096874999996</v>
      </c>
      <c r="C25" s="25"/>
      <c r="D25" s="25"/>
    </row>
    <row r="26" spans="1:4" x14ac:dyDescent="0.25">
      <c r="B26" s="25"/>
      <c r="C26" s="25"/>
    </row>
    <row r="27" spans="1:4" x14ac:dyDescent="0.25">
      <c r="B27" s="25"/>
      <c r="C27" s="25"/>
    </row>
    <row r="28" spans="1:4" x14ac:dyDescent="0.25">
      <c r="B28"/>
      <c r="C28"/>
    </row>
    <row r="29" spans="1:4" x14ac:dyDescent="0.25">
      <c r="B29"/>
      <c r="C29"/>
    </row>
    <row r="30" spans="1:4" x14ac:dyDescent="0.25">
      <c r="B30"/>
      <c r="C30"/>
    </row>
    <row r="31" spans="1:4" x14ac:dyDescent="0.25">
      <c r="B31"/>
      <c r="C31"/>
    </row>
    <row r="32" spans="1:4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2" x14ac:dyDescent="0.25">
      <c r="B84" s="14">
        <f>B83*B82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7" workbookViewId="0">
      <selection activeCell="G31" sqref="G3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750</v>
      </c>
      <c r="C2" s="4">
        <f t="shared" ref="C2:C16" si="1">B2*1.2</f>
        <v>900</v>
      </c>
      <c r="D2" s="4">
        <f t="shared" ref="D2:D16" si="2">C2*1.2</f>
        <v>1080</v>
      </c>
      <c r="E2" s="5">
        <f t="shared" ref="E2:E16" si="3">R2</f>
        <v>24000000</v>
      </c>
      <c r="F2" s="67">
        <f t="shared" ref="F2:F15" si="4">ROUND((E2/B2),0)</f>
        <v>32000</v>
      </c>
      <c r="G2" s="67">
        <f t="shared" ref="G2:G15" si="5">ROUND((E2/C2),0)</f>
        <v>26667</v>
      </c>
      <c r="H2" s="67">
        <f t="shared" ref="H2:H15" si="6">ROUND((E2/D2),0)</f>
        <v>22222</v>
      </c>
      <c r="I2" s="67">
        <f t="shared" ref="I2:I15" si="7">T2</f>
        <v>0</v>
      </c>
      <c r="J2" s="67">
        <f t="shared" ref="J2:J15" si="8">U2</f>
        <v>0</v>
      </c>
      <c r="K2" s="68"/>
      <c r="L2" s="68"/>
      <c r="M2" s="68"/>
      <c r="N2" s="68"/>
      <c r="O2" s="68">
        <v>0</v>
      </c>
      <c r="P2" s="68">
        <f t="shared" ref="P2:P10" si="9">O2/1.2</f>
        <v>0</v>
      </c>
      <c r="Q2" s="68">
        <v>750</v>
      </c>
      <c r="R2" s="69">
        <v>24000000</v>
      </c>
      <c r="S2" s="69" t="s">
        <v>84</v>
      </c>
    </row>
    <row r="3" spans="1:19" x14ac:dyDescent="0.25">
      <c r="A3" s="4">
        <v>2</v>
      </c>
      <c r="B3" s="4">
        <f t="shared" si="0"/>
        <v>768</v>
      </c>
      <c r="C3" s="4">
        <f t="shared" si="1"/>
        <v>921.59999999999991</v>
      </c>
      <c r="D3" s="4">
        <f t="shared" si="2"/>
        <v>1105.9199999999998</v>
      </c>
      <c r="E3" s="5">
        <f t="shared" si="3"/>
        <v>24297297</v>
      </c>
      <c r="F3" s="67">
        <f t="shared" si="4"/>
        <v>31637</v>
      </c>
      <c r="G3" s="67">
        <f t="shared" si="5"/>
        <v>26364</v>
      </c>
      <c r="H3" s="67">
        <f t="shared" si="6"/>
        <v>21970</v>
      </c>
      <c r="I3" s="67">
        <f t="shared" si="7"/>
        <v>0</v>
      </c>
      <c r="J3" s="67">
        <f t="shared" si="8"/>
        <v>0</v>
      </c>
      <c r="K3" s="68"/>
      <c r="L3" s="68"/>
      <c r="M3" s="68"/>
      <c r="N3" s="68"/>
      <c r="O3" s="68">
        <v>0</v>
      </c>
      <c r="P3" s="68">
        <f t="shared" si="9"/>
        <v>0</v>
      </c>
      <c r="Q3" s="68">
        <v>768</v>
      </c>
      <c r="R3" s="69">
        <v>24297297</v>
      </c>
      <c r="S3" s="69" t="s">
        <v>85</v>
      </c>
    </row>
    <row r="4" spans="1:19" x14ac:dyDescent="0.25">
      <c r="A4" s="4">
        <v>3</v>
      </c>
      <c r="B4" s="4">
        <f t="shared" si="0"/>
        <v>749</v>
      </c>
      <c r="C4" s="4">
        <f t="shared" si="1"/>
        <v>898.8</v>
      </c>
      <c r="D4" s="4">
        <f t="shared" si="2"/>
        <v>1078.56</v>
      </c>
      <c r="E4" s="5">
        <f t="shared" si="3"/>
        <v>28500000</v>
      </c>
      <c r="F4" s="4">
        <f t="shared" si="4"/>
        <v>38051</v>
      </c>
      <c r="G4" s="4">
        <f t="shared" si="5"/>
        <v>31709</v>
      </c>
      <c r="H4" s="4">
        <f t="shared" si="6"/>
        <v>26424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749</v>
      </c>
      <c r="R4" s="2">
        <v>28500000</v>
      </c>
      <c r="S4" s="2"/>
    </row>
    <row r="5" spans="1:19" x14ac:dyDescent="0.25">
      <c r="A5" s="4">
        <v>4</v>
      </c>
      <c r="B5" s="4">
        <f t="shared" si="0"/>
        <v>827</v>
      </c>
      <c r="C5" s="4">
        <f t="shared" si="1"/>
        <v>992.4</v>
      </c>
      <c r="D5" s="4">
        <f t="shared" si="2"/>
        <v>1190.8799999999999</v>
      </c>
      <c r="E5" s="5">
        <f t="shared" si="3"/>
        <v>28000000</v>
      </c>
      <c r="F5" s="67">
        <f t="shared" si="4"/>
        <v>33857</v>
      </c>
      <c r="G5" s="67">
        <f t="shared" si="5"/>
        <v>28214</v>
      </c>
      <c r="H5" s="67">
        <f t="shared" si="6"/>
        <v>23512</v>
      </c>
      <c r="I5" s="67">
        <f t="shared" si="7"/>
        <v>0</v>
      </c>
      <c r="J5" s="67">
        <f t="shared" si="8"/>
        <v>0</v>
      </c>
      <c r="K5" s="68"/>
      <c r="L5" s="68"/>
      <c r="M5" s="68"/>
      <c r="N5" s="68"/>
      <c r="O5" s="68">
        <v>0</v>
      </c>
      <c r="P5" s="68">
        <f t="shared" si="9"/>
        <v>0</v>
      </c>
      <c r="Q5" s="68">
        <v>827</v>
      </c>
      <c r="R5" s="69">
        <v>28000000</v>
      </c>
      <c r="S5" s="2"/>
    </row>
    <row r="6" spans="1:19" x14ac:dyDescent="0.25">
      <c r="A6" s="4">
        <v>5</v>
      </c>
      <c r="B6" s="4">
        <f t="shared" si="0"/>
        <v>640</v>
      </c>
      <c r="C6" s="4">
        <f t="shared" si="1"/>
        <v>768</v>
      </c>
      <c r="D6" s="4">
        <f t="shared" si="2"/>
        <v>921.59999999999991</v>
      </c>
      <c r="E6" s="5">
        <f t="shared" si="3"/>
        <v>22000000</v>
      </c>
      <c r="F6" s="67">
        <f t="shared" si="4"/>
        <v>34375</v>
      </c>
      <c r="G6" s="67">
        <f t="shared" si="5"/>
        <v>28646</v>
      </c>
      <c r="H6" s="67">
        <f t="shared" si="6"/>
        <v>23872</v>
      </c>
      <c r="I6" s="67">
        <f t="shared" si="7"/>
        <v>0</v>
      </c>
      <c r="J6" s="67">
        <f t="shared" si="8"/>
        <v>0</v>
      </c>
      <c r="K6" s="68"/>
      <c r="L6" s="68"/>
      <c r="M6" s="68"/>
      <c r="N6" s="68"/>
      <c r="O6" s="68">
        <v>0</v>
      </c>
      <c r="P6" s="68">
        <v>768</v>
      </c>
      <c r="Q6" s="68">
        <f t="shared" ref="Q3:Q10" si="10">P6/1.2</f>
        <v>640</v>
      </c>
      <c r="R6" s="69">
        <v>22000000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>
      <c r="F23" s="9" t="s">
        <v>86</v>
      </c>
    </row>
    <row r="24" spans="1:19" s="9" customFormat="1" x14ac:dyDescent="0.25">
      <c r="F24" s="61"/>
    </row>
    <row r="25" spans="1:19" s="9" customFormat="1" x14ac:dyDescent="0.25">
      <c r="F25" s="62"/>
    </row>
    <row r="26" spans="1:19" s="9" customFormat="1" x14ac:dyDescent="0.25">
      <c r="F26" s="62"/>
    </row>
    <row r="27" spans="1:19" s="9" customFormat="1" x14ac:dyDescent="0.25">
      <c r="F27" s="62"/>
    </row>
    <row r="28" spans="1:19" s="9" customFormat="1" x14ac:dyDescent="0.25">
      <c r="C28" s="60" t="s">
        <v>74</v>
      </c>
      <c r="D28" s="60"/>
      <c r="F28" s="45" t="s">
        <v>71</v>
      </c>
      <c r="G28" s="45">
        <v>739</v>
      </c>
    </row>
    <row r="29" spans="1:19" s="9" customFormat="1" x14ac:dyDescent="0.25">
      <c r="C29" s="60" t="s">
        <v>1</v>
      </c>
      <c r="D29" s="60"/>
      <c r="F29" s="45" t="s">
        <v>83</v>
      </c>
      <c r="G29" s="45">
        <v>763</v>
      </c>
      <c r="H29" s="9">
        <f>G29/G28</f>
        <v>1.0324763193504736</v>
      </c>
    </row>
    <row r="30" spans="1:19" s="9" customFormat="1" x14ac:dyDescent="0.25">
      <c r="F30" s="45" t="s">
        <v>72</v>
      </c>
      <c r="G30" s="45">
        <v>32000</v>
      </c>
    </row>
    <row r="31" spans="1:19" s="9" customFormat="1" x14ac:dyDescent="0.25">
      <c r="C31" s="63"/>
      <c r="D31" s="63"/>
      <c r="F31" s="63" t="s">
        <v>73</v>
      </c>
      <c r="G31" s="63">
        <f>G29*G30</f>
        <v>24416000</v>
      </c>
      <c r="H31" s="9" t="e">
        <f>G31/D29</f>
        <v>#DIV/0!</v>
      </c>
    </row>
    <row r="32" spans="1:19" s="9" customFormat="1" x14ac:dyDescent="0.25">
      <c r="C32" s="63"/>
      <c r="D32" s="63"/>
      <c r="F32" s="63" t="s">
        <v>24</v>
      </c>
      <c r="G32" s="63">
        <f>G31*90%</f>
        <v>21974400</v>
      </c>
    </row>
    <row r="33" spans="3:7" s="9" customFormat="1" x14ac:dyDescent="0.25">
      <c r="C33" s="63"/>
      <c r="D33" s="63"/>
      <c r="F33" s="63" t="s">
        <v>25</v>
      </c>
      <c r="G33" s="63">
        <f>G31*80%</f>
        <v>19532800</v>
      </c>
    </row>
    <row r="34" spans="3:7" s="9" customFormat="1" x14ac:dyDescent="0.25">
      <c r="C34" s="63"/>
      <c r="D34" s="63"/>
    </row>
    <row r="35" spans="3:7" s="9" customFormat="1" x14ac:dyDescent="0.25">
      <c r="C35" s="63"/>
      <c r="D35" s="63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2025-01-27T05:23:36Z</dcterms:modified>
</cp:coreProperties>
</file>